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Simulador\PythonRD\03_FlaskWork\04ProjectLightITApps\static\downloads\"/>
    </mc:Choice>
  </mc:AlternateContent>
  <xr:revisionPtr revIDLastSave="0" documentId="13_ncr:1_{43511024-1E8F-41BC-9297-A96DFC89C150}" xr6:coauthVersionLast="47" xr6:coauthVersionMax="47" xr10:uidLastSave="{00000000-0000-0000-0000-000000000000}"/>
  <workbookProtection workbookAlgorithmName="SHA-512" workbookHashValue="6JIzzb7zXtkr0mFWz7UTppe9r5MVKjc4TA/yYIQVrGKBOFnkjC8FmNhBAqUZbfxJKqh/kz+vVpV4hkx3Jomb7A==" workbookSaltValue="Ixi8LEuotB3jb+EcDG7iCw==" workbookSpinCount="100000" lockStructure="1"/>
  <bookViews>
    <workbookView xWindow="-108" yWindow="-108" windowWidth="23256" windowHeight="13176" tabRatio="746" firstSheet="12" activeTab="12" xr2:uid="{00000000-000D-0000-FFFF-FFFF00000000}"/>
  </bookViews>
  <sheets>
    <sheet name="Model" sheetId="13" state="hidden" r:id="rId1"/>
    <sheet name="Lists" sheetId="1" state="hidden" r:id="rId2"/>
    <sheet name="Projects" sheetId="3" state="hidden" r:id="rId3"/>
    <sheet name="Exp" sheetId="10" state="hidden" r:id="rId4"/>
    <sheet name="HR" sheetId="4" state="hidden" r:id="rId5"/>
    <sheet name="Data" sheetId="2" state="hidden" r:id="rId6"/>
    <sheet name="Sales" sheetId="8" state="hidden" r:id="rId7"/>
    <sheet name="Profit" sheetId="9" state="hidden" r:id="rId8"/>
    <sheet name="Cash" sheetId="11" state="hidden" r:id="rId9"/>
    <sheet name="Calcs" sheetId="5" state="hidden" r:id="rId10"/>
    <sheet name="Charts" sheetId="7" state="hidden" r:id="rId11"/>
    <sheet name="Check" sheetId="12" state="hidden" r:id="rId12"/>
    <sheet name="Dashboard" sheetId="6" r:id="rId13"/>
  </sheets>
  <definedNames>
    <definedName name="_xlnm._FilterDatabase" localSheetId="5" hidden="1">Data!$A$1:$H$121</definedName>
    <definedName name="_xlnm._FilterDatabase" localSheetId="2" hidden="1">Projects!$A$1:$D$6</definedName>
    <definedName name="_xlnm._FilterDatabase" localSheetId="6" hidden="1">Sales!$A$1:$D$1701</definedName>
    <definedName name="Loans">Dashboard!$L$18:$Q$18</definedName>
    <definedName name="test1">OFFSET(Calcs!$J$1,COUNTA(Calcs!XFA:XFA)-1,0,-18)</definedName>
    <definedName name="Tstuuuu">OFFSET(Calcs!$J$1,COUNTA(Calcs!$I:$I)-(12+1),0,12,1)</definedName>
    <definedName name="xVals">OFFSET(Calcs!$J$1,COUNTA(Calcs!$I:$I)-1,0,MIN(12,COUNTA(Calcs!$I:$I)-1),1)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6" i="5" l="1"/>
  <c r="F35" i="5"/>
  <c r="F34" i="5"/>
  <c r="F33" i="5"/>
  <c r="F32" i="5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" i="10"/>
  <c r="J8" i="10"/>
  <c r="J7" i="10"/>
  <c r="J6" i="10"/>
  <c r="J5" i="10"/>
  <c r="J4" i="10"/>
  <c r="J3" i="10"/>
  <c r="J2" i="10"/>
  <c r="A3" i="1" l="1"/>
  <c r="V1" i="6"/>
  <c r="I3" i="1"/>
  <c r="H3" i="1"/>
  <c r="H4" i="1" s="1"/>
  <c r="H5" i="1" s="1"/>
  <c r="H6" i="1" s="1"/>
  <c r="H7" i="1" s="1"/>
  <c r="H8" i="1" s="1"/>
  <c r="H9" i="1" s="1"/>
  <c r="H10" i="1" s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K1" i="5" l="1"/>
  <c r="J1" i="5"/>
  <c r="A3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" i="5"/>
  <c r="A30" i="12"/>
  <c r="D1" i="8"/>
  <c r="C1" i="8"/>
  <c r="A2" i="7" l="1"/>
  <c r="A3" i="7"/>
  <c r="E1" i="10"/>
  <c r="D1" i="10"/>
  <c r="A6" i="12"/>
  <c r="F6" i="12" s="1"/>
  <c r="A5" i="12"/>
  <c r="C5" i="12" s="1"/>
  <c r="A4" i="12"/>
  <c r="C4" i="12" s="1"/>
  <c r="A3" i="12"/>
  <c r="E3" i="12" s="1"/>
  <c r="A29" i="12"/>
  <c r="B29" i="12" s="1"/>
  <c r="A28" i="12"/>
  <c r="B28" i="12" s="1"/>
  <c r="A27" i="12"/>
  <c r="B27" i="12" s="1"/>
  <c r="A26" i="12"/>
  <c r="B26" i="12" s="1"/>
  <c r="M2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" i="5"/>
  <c r="C6" i="11"/>
  <c r="A18" i="12" l="1"/>
  <c r="A16" i="12"/>
  <c r="A17" i="12"/>
  <c r="A15" i="12"/>
  <c r="A49" i="12"/>
  <c r="A46" i="12"/>
  <c r="A47" i="12"/>
  <c r="A48" i="12"/>
  <c r="A32" i="12"/>
  <c r="B32" i="12" s="1"/>
  <c r="A35" i="5"/>
  <c r="A82" i="5"/>
  <c r="A56" i="5"/>
  <c r="A38" i="12"/>
  <c r="B38" i="12" s="1"/>
  <c r="B40" i="12" s="1"/>
  <c r="A34" i="5"/>
  <c r="A81" i="5"/>
  <c r="A55" i="5"/>
  <c r="A59" i="12"/>
  <c r="A57" i="5"/>
  <c r="A33" i="5"/>
  <c r="A67" i="5"/>
  <c r="A54" i="5"/>
  <c r="A42" i="5"/>
  <c r="A75" i="5"/>
  <c r="A41" i="5"/>
  <c r="L41" i="5" s="1"/>
  <c r="A67" i="12"/>
  <c r="B67" i="12" s="1"/>
  <c r="B69" i="12" s="1"/>
  <c r="A63" i="5"/>
  <c r="A32" i="5"/>
  <c r="A66" i="5"/>
  <c r="A53" i="5"/>
  <c r="A51" i="12"/>
  <c r="A65" i="5"/>
  <c r="A64" i="5"/>
  <c r="A72" i="5"/>
  <c r="A73" i="5"/>
  <c r="A83" i="5"/>
  <c r="A74" i="5"/>
  <c r="A94" i="5"/>
  <c r="A36" i="5"/>
  <c r="B30" i="12"/>
  <c r="A9" i="12"/>
  <c r="G5" i="12"/>
  <c r="E6" i="12"/>
  <c r="C6" i="12"/>
  <c r="G4" i="12"/>
  <c r="E4" i="12"/>
  <c r="B3" i="12"/>
  <c r="D4" i="12"/>
  <c r="B6" i="12"/>
  <c r="G3" i="12"/>
  <c r="B4" i="12"/>
  <c r="D3" i="12"/>
  <c r="D6" i="12"/>
  <c r="F4" i="12"/>
  <c r="C3" i="12"/>
  <c r="B5" i="12"/>
  <c r="F5" i="12"/>
  <c r="E5" i="12"/>
  <c r="G6" i="12"/>
  <c r="D5" i="12"/>
  <c r="F3" i="12"/>
  <c r="D78" i="4"/>
  <c r="E78" i="4"/>
  <c r="F78" i="4"/>
  <c r="G78" i="4"/>
  <c r="E9" i="12" l="1"/>
  <c r="B9" i="12"/>
  <c r="C9" i="12"/>
  <c r="C59" i="12"/>
  <c r="C61" i="12" s="1"/>
  <c r="E59" i="12"/>
  <c r="E61" i="12" s="1"/>
  <c r="B59" i="12"/>
  <c r="B61" i="12" s="1"/>
  <c r="D59" i="12"/>
  <c r="D61" i="12" s="1"/>
  <c r="F59" i="12"/>
  <c r="F61" i="12" s="1"/>
  <c r="D9" i="12"/>
  <c r="D51" i="12"/>
  <c r="C51" i="12"/>
  <c r="G9" i="12"/>
  <c r="C7" i="12"/>
  <c r="F9" i="12"/>
  <c r="E7" i="12"/>
  <c r="G7" i="12"/>
  <c r="F7" i="12"/>
  <c r="D7" i="12"/>
  <c r="B7" i="12"/>
  <c r="D69" i="4"/>
  <c r="E69" i="4"/>
  <c r="D70" i="4"/>
  <c r="E70" i="4"/>
  <c r="E68" i="4"/>
  <c r="D68" i="4"/>
  <c r="E22" i="10"/>
  <c r="E23" i="10"/>
  <c r="E24" i="10"/>
  <c r="E25" i="10"/>
  <c r="E26" i="10"/>
  <c r="D23" i="10"/>
  <c r="D24" i="10"/>
  <c r="D25" i="10"/>
  <c r="D26" i="10"/>
  <c r="D22" i="10"/>
  <c r="C47" i="5"/>
  <c r="D47" i="5"/>
  <c r="C78" i="4"/>
  <c r="D90" i="4"/>
  <c r="E90" i="4"/>
  <c r="F90" i="4"/>
  <c r="G90" i="4"/>
  <c r="H90" i="4"/>
  <c r="I90" i="4"/>
  <c r="J90" i="4"/>
  <c r="K90" i="4"/>
  <c r="L90" i="4"/>
  <c r="M90" i="4"/>
  <c r="N90" i="4"/>
  <c r="D91" i="4"/>
  <c r="E91" i="4"/>
  <c r="F91" i="4"/>
  <c r="G91" i="4"/>
  <c r="H91" i="4"/>
  <c r="I91" i="4"/>
  <c r="J91" i="4"/>
  <c r="K91" i="4"/>
  <c r="L91" i="4"/>
  <c r="M91" i="4"/>
  <c r="N91" i="4"/>
  <c r="C91" i="4"/>
  <c r="C90" i="4"/>
  <c r="E47" i="5" l="1"/>
  <c r="F47" i="5" s="1"/>
  <c r="C51" i="4"/>
  <c r="C50" i="4"/>
  <c r="C49" i="4"/>
  <c r="C48" i="4"/>
  <c r="C47" i="4"/>
  <c r="I24" i="6"/>
  <c r="P1" i="5"/>
  <c r="E22" i="9"/>
  <c r="E23" i="9"/>
  <c r="E24" i="9"/>
  <c r="E25" i="9"/>
  <c r="E26" i="9"/>
  <c r="C1362" i="8"/>
  <c r="D1362" i="8"/>
  <c r="C1363" i="8"/>
  <c r="D1363" i="8"/>
  <c r="C1364" i="8"/>
  <c r="D1364" i="8"/>
  <c r="C1365" i="8"/>
  <c r="D1365" i="8"/>
  <c r="C1366" i="8"/>
  <c r="D1366" i="8"/>
  <c r="C1367" i="8"/>
  <c r="D1367" i="8"/>
  <c r="C1368" i="8"/>
  <c r="D1368" i="8"/>
  <c r="C1369" i="8"/>
  <c r="D1369" i="8"/>
  <c r="C1370" i="8"/>
  <c r="D1370" i="8"/>
  <c r="C1371" i="8"/>
  <c r="D1371" i="8"/>
  <c r="C1372" i="8"/>
  <c r="D1372" i="8"/>
  <c r="C1373" i="8"/>
  <c r="D1373" i="8"/>
  <c r="C1374" i="8"/>
  <c r="D1374" i="8"/>
  <c r="C1375" i="8"/>
  <c r="D1375" i="8"/>
  <c r="C1376" i="8"/>
  <c r="D1376" i="8"/>
  <c r="C1377" i="8"/>
  <c r="D1377" i="8"/>
  <c r="C1378" i="8"/>
  <c r="D1378" i="8"/>
  <c r="C1379" i="8"/>
  <c r="D1379" i="8"/>
  <c r="C1380" i="8"/>
  <c r="D1380" i="8"/>
  <c r="C1381" i="8"/>
  <c r="D1381" i="8"/>
  <c r="C1382" i="8"/>
  <c r="D1382" i="8"/>
  <c r="C1383" i="8"/>
  <c r="D1383" i="8"/>
  <c r="C1384" i="8"/>
  <c r="D1384" i="8"/>
  <c r="C1385" i="8"/>
  <c r="D1385" i="8"/>
  <c r="C1386" i="8"/>
  <c r="D1386" i="8"/>
  <c r="C1387" i="8"/>
  <c r="D1387" i="8"/>
  <c r="C1388" i="8"/>
  <c r="D1388" i="8"/>
  <c r="C1389" i="8"/>
  <c r="D1389" i="8"/>
  <c r="C1390" i="8"/>
  <c r="D1390" i="8"/>
  <c r="C1391" i="8"/>
  <c r="D1391" i="8"/>
  <c r="C1392" i="8"/>
  <c r="D1392" i="8"/>
  <c r="C1393" i="8"/>
  <c r="D1393" i="8"/>
  <c r="C1394" i="8"/>
  <c r="D1394" i="8"/>
  <c r="C1395" i="8"/>
  <c r="D1395" i="8"/>
  <c r="C1396" i="8"/>
  <c r="D1396" i="8"/>
  <c r="C1397" i="8"/>
  <c r="D1397" i="8"/>
  <c r="C1398" i="8"/>
  <c r="D1398" i="8"/>
  <c r="C1399" i="8"/>
  <c r="D1399" i="8"/>
  <c r="C1400" i="8"/>
  <c r="D1400" i="8"/>
  <c r="C1401" i="8"/>
  <c r="D1401" i="8"/>
  <c r="C1402" i="8"/>
  <c r="D1402" i="8"/>
  <c r="C1403" i="8"/>
  <c r="D1403" i="8"/>
  <c r="C1404" i="8"/>
  <c r="D1404" i="8"/>
  <c r="C1405" i="8"/>
  <c r="D1405" i="8"/>
  <c r="C1406" i="8"/>
  <c r="D1406" i="8"/>
  <c r="C1407" i="8"/>
  <c r="D1407" i="8"/>
  <c r="C1408" i="8"/>
  <c r="D1408" i="8"/>
  <c r="C1409" i="8"/>
  <c r="D1409" i="8"/>
  <c r="C1410" i="8"/>
  <c r="D1410" i="8"/>
  <c r="C1411" i="8"/>
  <c r="D1411" i="8"/>
  <c r="C1412" i="8"/>
  <c r="D1412" i="8"/>
  <c r="C1413" i="8"/>
  <c r="D1413" i="8"/>
  <c r="C1414" i="8"/>
  <c r="D1414" i="8"/>
  <c r="C1415" i="8"/>
  <c r="D1415" i="8"/>
  <c r="C1416" i="8"/>
  <c r="D1416" i="8"/>
  <c r="C1417" i="8"/>
  <c r="D1417" i="8"/>
  <c r="C1418" i="8"/>
  <c r="D1418" i="8"/>
  <c r="C1419" i="8"/>
  <c r="D1419" i="8"/>
  <c r="C1420" i="8"/>
  <c r="D1420" i="8"/>
  <c r="C1421" i="8"/>
  <c r="D1421" i="8"/>
  <c r="C1422" i="8"/>
  <c r="D1422" i="8"/>
  <c r="C1423" i="8"/>
  <c r="D1423" i="8"/>
  <c r="C1424" i="8"/>
  <c r="D1424" i="8"/>
  <c r="C1425" i="8"/>
  <c r="D1425" i="8"/>
  <c r="C1426" i="8"/>
  <c r="D1426" i="8"/>
  <c r="C1427" i="8"/>
  <c r="D1427" i="8"/>
  <c r="C1428" i="8"/>
  <c r="D1428" i="8"/>
  <c r="C1429" i="8"/>
  <c r="D1429" i="8"/>
  <c r="C1430" i="8"/>
  <c r="D1430" i="8"/>
  <c r="C1431" i="8"/>
  <c r="D1431" i="8"/>
  <c r="C1432" i="8"/>
  <c r="D1432" i="8"/>
  <c r="C1433" i="8"/>
  <c r="D1433" i="8"/>
  <c r="C1434" i="8"/>
  <c r="D1434" i="8"/>
  <c r="C1435" i="8"/>
  <c r="D1435" i="8"/>
  <c r="C1436" i="8"/>
  <c r="D1436" i="8"/>
  <c r="C1437" i="8"/>
  <c r="D1437" i="8"/>
  <c r="C1438" i="8"/>
  <c r="D1438" i="8"/>
  <c r="C1439" i="8"/>
  <c r="D1439" i="8"/>
  <c r="C1440" i="8"/>
  <c r="D1440" i="8"/>
  <c r="C1441" i="8"/>
  <c r="D1441" i="8"/>
  <c r="C1442" i="8"/>
  <c r="D1442" i="8"/>
  <c r="C1443" i="8"/>
  <c r="D1443" i="8"/>
  <c r="C1444" i="8"/>
  <c r="D1444" i="8"/>
  <c r="C1445" i="8"/>
  <c r="D1445" i="8"/>
  <c r="C1446" i="8"/>
  <c r="D1446" i="8"/>
  <c r="C1447" i="8"/>
  <c r="D1447" i="8"/>
  <c r="C1448" i="8"/>
  <c r="D1448" i="8"/>
  <c r="C1449" i="8"/>
  <c r="D1449" i="8"/>
  <c r="C1450" i="8"/>
  <c r="D1450" i="8"/>
  <c r="C1451" i="8"/>
  <c r="D1451" i="8"/>
  <c r="C1452" i="8"/>
  <c r="D1452" i="8"/>
  <c r="C1453" i="8"/>
  <c r="D1453" i="8"/>
  <c r="C1454" i="8"/>
  <c r="D1454" i="8"/>
  <c r="C1455" i="8"/>
  <c r="D1455" i="8"/>
  <c r="C1456" i="8"/>
  <c r="D1456" i="8"/>
  <c r="C1457" i="8"/>
  <c r="D1457" i="8"/>
  <c r="C1458" i="8"/>
  <c r="D1458" i="8"/>
  <c r="C1459" i="8"/>
  <c r="D1459" i="8"/>
  <c r="C1460" i="8"/>
  <c r="D1460" i="8"/>
  <c r="C1461" i="8"/>
  <c r="D1461" i="8"/>
  <c r="C1462" i="8"/>
  <c r="D1462" i="8"/>
  <c r="C1463" i="8"/>
  <c r="D1463" i="8"/>
  <c r="C1464" i="8"/>
  <c r="D1464" i="8"/>
  <c r="C1465" i="8"/>
  <c r="D1465" i="8"/>
  <c r="C1466" i="8"/>
  <c r="D1466" i="8"/>
  <c r="C1467" i="8"/>
  <c r="D1467" i="8"/>
  <c r="C1468" i="8"/>
  <c r="D1468" i="8"/>
  <c r="C1469" i="8"/>
  <c r="D1469" i="8"/>
  <c r="C1470" i="8"/>
  <c r="D1470" i="8"/>
  <c r="C1471" i="8"/>
  <c r="D1471" i="8"/>
  <c r="C1472" i="8"/>
  <c r="D1472" i="8"/>
  <c r="C1473" i="8"/>
  <c r="D1473" i="8"/>
  <c r="C1474" i="8"/>
  <c r="D1474" i="8"/>
  <c r="C1475" i="8"/>
  <c r="D1475" i="8"/>
  <c r="C1476" i="8"/>
  <c r="D1476" i="8"/>
  <c r="C1477" i="8"/>
  <c r="D1477" i="8"/>
  <c r="C1478" i="8"/>
  <c r="D1478" i="8"/>
  <c r="C1479" i="8"/>
  <c r="D1479" i="8"/>
  <c r="C1480" i="8"/>
  <c r="D1480" i="8"/>
  <c r="C1481" i="8"/>
  <c r="D1481" i="8"/>
  <c r="C1482" i="8"/>
  <c r="D1482" i="8"/>
  <c r="C1483" i="8"/>
  <c r="D1483" i="8"/>
  <c r="C1484" i="8"/>
  <c r="D1484" i="8"/>
  <c r="C1485" i="8"/>
  <c r="D1485" i="8"/>
  <c r="C1486" i="8"/>
  <c r="D1486" i="8"/>
  <c r="C1487" i="8"/>
  <c r="D1487" i="8"/>
  <c r="C1488" i="8"/>
  <c r="D1488" i="8"/>
  <c r="C1489" i="8"/>
  <c r="D1489" i="8"/>
  <c r="C1490" i="8"/>
  <c r="D1490" i="8"/>
  <c r="C1491" i="8"/>
  <c r="D1491" i="8"/>
  <c r="C1492" i="8"/>
  <c r="D1492" i="8"/>
  <c r="C1493" i="8"/>
  <c r="D1493" i="8"/>
  <c r="C1494" i="8"/>
  <c r="D1494" i="8"/>
  <c r="C1495" i="8"/>
  <c r="D1495" i="8"/>
  <c r="C1496" i="8"/>
  <c r="D1496" i="8"/>
  <c r="C1497" i="8"/>
  <c r="D1497" i="8"/>
  <c r="C1498" i="8"/>
  <c r="D1498" i="8"/>
  <c r="C1499" i="8"/>
  <c r="D1499" i="8"/>
  <c r="C1500" i="8"/>
  <c r="D1500" i="8"/>
  <c r="C1501" i="8"/>
  <c r="D1501" i="8"/>
  <c r="C1502" i="8"/>
  <c r="D1502" i="8"/>
  <c r="C1503" i="8"/>
  <c r="D1503" i="8"/>
  <c r="C1504" i="8"/>
  <c r="D1504" i="8"/>
  <c r="C1505" i="8"/>
  <c r="D1505" i="8"/>
  <c r="C1506" i="8"/>
  <c r="D1506" i="8"/>
  <c r="C1507" i="8"/>
  <c r="D1507" i="8"/>
  <c r="C1508" i="8"/>
  <c r="D1508" i="8"/>
  <c r="C1509" i="8"/>
  <c r="D1509" i="8"/>
  <c r="C1510" i="8"/>
  <c r="D1510" i="8"/>
  <c r="C1511" i="8"/>
  <c r="D1511" i="8"/>
  <c r="C1512" i="8"/>
  <c r="D1512" i="8"/>
  <c r="C1513" i="8"/>
  <c r="D1513" i="8"/>
  <c r="C1514" i="8"/>
  <c r="D1514" i="8"/>
  <c r="C1515" i="8"/>
  <c r="D1515" i="8"/>
  <c r="C1516" i="8"/>
  <c r="D1516" i="8"/>
  <c r="C1517" i="8"/>
  <c r="D1517" i="8"/>
  <c r="C1518" i="8"/>
  <c r="D1518" i="8"/>
  <c r="C1519" i="8"/>
  <c r="D1519" i="8"/>
  <c r="C1520" i="8"/>
  <c r="D1520" i="8"/>
  <c r="C1521" i="8"/>
  <c r="D1521" i="8"/>
  <c r="C1522" i="8"/>
  <c r="D1522" i="8"/>
  <c r="C1523" i="8"/>
  <c r="D1523" i="8"/>
  <c r="C1524" i="8"/>
  <c r="D1524" i="8"/>
  <c r="C1525" i="8"/>
  <c r="D1525" i="8"/>
  <c r="C1526" i="8"/>
  <c r="D1526" i="8"/>
  <c r="C1527" i="8"/>
  <c r="D1527" i="8"/>
  <c r="C1528" i="8"/>
  <c r="D1528" i="8"/>
  <c r="C1529" i="8"/>
  <c r="D1529" i="8"/>
  <c r="C1530" i="8"/>
  <c r="D1530" i="8"/>
  <c r="C1531" i="8"/>
  <c r="D1531" i="8"/>
  <c r="C1532" i="8"/>
  <c r="D1532" i="8"/>
  <c r="C1533" i="8"/>
  <c r="D1533" i="8"/>
  <c r="C1534" i="8"/>
  <c r="D1534" i="8"/>
  <c r="C1535" i="8"/>
  <c r="D1535" i="8"/>
  <c r="C1536" i="8"/>
  <c r="D1536" i="8"/>
  <c r="C1537" i="8"/>
  <c r="D1537" i="8"/>
  <c r="C1538" i="8"/>
  <c r="D1538" i="8"/>
  <c r="C1539" i="8"/>
  <c r="D1539" i="8"/>
  <c r="C1540" i="8"/>
  <c r="D1540" i="8"/>
  <c r="C1541" i="8"/>
  <c r="D1541" i="8"/>
  <c r="C1542" i="8"/>
  <c r="D1542" i="8"/>
  <c r="C1543" i="8"/>
  <c r="D1543" i="8"/>
  <c r="C1544" i="8"/>
  <c r="D1544" i="8"/>
  <c r="C1545" i="8"/>
  <c r="D1545" i="8"/>
  <c r="C1546" i="8"/>
  <c r="D1546" i="8"/>
  <c r="C1547" i="8"/>
  <c r="D1547" i="8"/>
  <c r="C1548" i="8"/>
  <c r="D1548" i="8"/>
  <c r="C1549" i="8"/>
  <c r="D1549" i="8"/>
  <c r="C1550" i="8"/>
  <c r="D1550" i="8"/>
  <c r="C1551" i="8"/>
  <c r="D1551" i="8"/>
  <c r="C1552" i="8"/>
  <c r="D1552" i="8"/>
  <c r="C1553" i="8"/>
  <c r="D1553" i="8"/>
  <c r="C1554" i="8"/>
  <c r="D1554" i="8"/>
  <c r="C1555" i="8"/>
  <c r="D1555" i="8"/>
  <c r="C1556" i="8"/>
  <c r="D1556" i="8"/>
  <c r="C1557" i="8"/>
  <c r="D1557" i="8"/>
  <c r="C1558" i="8"/>
  <c r="D1558" i="8"/>
  <c r="C1559" i="8"/>
  <c r="D1559" i="8"/>
  <c r="C1560" i="8"/>
  <c r="D1560" i="8"/>
  <c r="C1561" i="8"/>
  <c r="D1561" i="8"/>
  <c r="C1562" i="8"/>
  <c r="D1562" i="8"/>
  <c r="C1563" i="8"/>
  <c r="D1563" i="8"/>
  <c r="C1564" i="8"/>
  <c r="D1564" i="8"/>
  <c r="C1565" i="8"/>
  <c r="D1565" i="8"/>
  <c r="C1566" i="8"/>
  <c r="D1566" i="8"/>
  <c r="C1567" i="8"/>
  <c r="D1567" i="8"/>
  <c r="C1568" i="8"/>
  <c r="D1568" i="8"/>
  <c r="C1569" i="8"/>
  <c r="D1569" i="8"/>
  <c r="C1570" i="8"/>
  <c r="D1570" i="8"/>
  <c r="C1571" i="8"/>
  <c r="D1571" i="8"/>
  <c r="C1572" i="8"/>
  <c r="D1572" i="8"/>
  <c r="C1573" i="8"/>
  <c r="D1573" i="8"/>
  <c r="C1574" i="8"/>
  <c r="D1574" i="8"/>
  <c r="C1575" i="8"/>
  <c r="D1575" i="8"/>
  <c r="C1576" i="8"/>
  <c r="D1576" i="8"/>
  <c r="C1577" i="8"/>
  <c r="D1577" i="8"/>
  <c r="C1578" i="8"/>
  <c r="D1578" i="8"/>
  <c r="C1579" i="8"/>
  <c r="D1579" i="8"/>
  <c r="C1580" i="8"/>
  <c r="D1580" i="8"/>
  <c r="C1581" i="8"/>
  <c r="D1581" i="8"/>
  <c r="C1582" i="8"/>
  <c r="D1582" i="8"/>
  <c r="C1583" i="8"/>
  <c r="D1583" i="8"/>
  <c r="C1584" i="8"/>
  <c r="D1584" i="8"/>
  <c r="C1585" i="8"/>
  <c r="D1585" i="8"/>
  <c r="C1586" i="8"/>
  <c r="D1586" i="8"/>
  <c r="C1587" i="8"/>
  <c r="D1587" i="8"/>
  <c r="C1588" i="8"/>
  <c r="D1588" i="8"/>
  <c r="C1589" i="8"/>
  <c r="D1589" i="8"/>
  <c r="C1590" i="8"/>
  <c r="D1590" i="8"/>
  <c r="C1591" i="8"/>
  <c r="D1591" i="8"/>
  <c r="C1592" i="8"/>
  <c r="D1592" i="8"/>
  <c r="C1593" i="8"/>
  <c r="D1593" i="8"/>
  <c r="C1594" i="8"/>
  <c r="D1594" i="8"/>
  <c r="C1595" i="8"/>
  <c r="D1595" i="8"/>
  <c r="C1596" i="8"/>
  <c r="D1596" i="8"/>
  <c r="C1597" i="8"/>
  <c r="D1597" i="8"/>
  <c r="C1598" i="8"/>
  <c r="D1598" i="8"/>
  <c r="C1599" i="8"/>
  <c r="D1599" i="8"/>
  <c r="C1600" i="8"/>
  <c r="D1600" i="8"/>
  <c r="C1601" i="8"/>
  <c r="D1601" i="8"/>
  <c r="C1602" i="8"/>
  <c r="D1602" i="8"/>
  <c r="C1603" i="8"/>
  <c r="D1603" i="8"/>
  <c r="C1604" i="8"/>
  <c r="D1604" i="8"/>
  <c r="C1605" i="8"/>
  <c r="D1605" i="8"/>
  <c r="C1606" i="8"/>
  <c r="D1606" i="8"/>
  <c r="C1607" i="8"/>
  <c r="D1607" i="8"/>
  <c r="C1608" i="8"/>
  <c r="D1608" i="8"/>
  <c r="C1609" i="8"/>
  <c r="D1609" i="8"/>
  <c r="C1610" i="8"/>
  <c r="D1610" i="8"/>
  <c r="C1611" i="8"/>
  <c r="D1611" i="8"/>
  <c r="C1612" i="8"/>
  <c r="D1612" i="8"/>
  <c r="C1613" i="8"/>
  <c r="D1613" i="8"/>
  <c r="C1614" i="8"/>
  <c r="D1614" i="8"/>
  <c r="C1615" i="8"/>
  <c r="D1615" i="8"/>
  <c r="C1616" i="8"/>
  <c r="D1616" i="8"/>
  <c r="C1617" i="8"/>
  <c r="D1617" i="8"/>
  <c r="C1618" i="8"/>
  <c r="D1618" i="8"/>
  <c r="C1619" i="8"/>
  <c r="D1619" i="8"/>
  <c r="C1620" i="8"/>
  <c r="D1620" i="8"/>
  <c r="C1621" i="8"/>
  <c r="D1621" i="8"/>
  <c r="C1622" i="8"/>
  <c r="D1622" i="8"/>
  <c r="C1623" i="8"/>
  <c r="D1623" i="8"/>
  <c r="C1624" i="8"/>
  <c r="D1624" i="8"/>
  <c r="C1625" i="8"/>
  <c r="D1625" i="8"/>
  <c r="C1626" i="8"/>
  <c r="D1626" i="8"/>
  <c r="C1627" i="8"/>
  <c r="D1627" i="8"/>
  <c r="C1628" i="8"/>
  <c r="D1628" i="8"/>
  <c r="C1629" i="8"/>
  <c r="D1629" i="8"/>
  <c r="C1630" i="8"/>
  <c r="D1630" i="8"/>
  <c r="C1631" i="8"/>
  <c r="D1631" i="8"/>
  <c r="C1632" i="8"/>
  <c r="D1632" i="8"/>
  <c r="C1633" i="8"/>
  <c r="D1633" i="8"/>
  <c r="C1634" i="8"/>
  <c r="D1634" i="8"/>
  <c r="C1635" i="8"/>
  <c r="D1635" i="8"/>
  <c r="C1636" i="8"/>
  <c r="D1636" i="8"/>
  <c r="C1637" i="8"/>
  <c r="D1637" i="8"/>
  <c r="C1638" i="8"/>
  <c r="D1638" i="8"/>
  <c r="C1639" i="8"/>
  <c r="D1639" i="8"/>
  <c r="C1640" i="8"/>
  <c r="D1640" i="8"/>
  <c r="C1641" i="8"/>
  <c r="D1641" i="8"/>
  <c r="C1642" i="8"/>
  <c r="D1642" i="8"/>
  <c r="C1643" i="8"/>
  <c r="D1643" i="8"/>
  <c r="C1644" i="8"/>
  <c r="D1644" i="8"/>
  <c r="C1645" i="8"/>
  <c r="D1645" i="8"/>
  <c r="C1646" i="8"/>
  <c r="D1646" i="8"/>
  <c r="C1647" i="8"/>
  <c r="D1647" i="8"/>
  <c r="C1648" i="8"/>
  <c r="D1648" i="8"/>
  <c r="C1649" i="8"/>
  <c r="D1649" i="8"/>
  <c r="C1650" i="8"/>
  <c r="D1650" i="8"/>
  <c r="C1651" i="8"/>
  <c r="D1651" i="8"/>
  <c r="C1652" i="8"/>
  <c r="D1652" i="8"/>
  <c r="C1653" i="8"/>
  <c r="D1653" i="8"/>
  <c r="C1654" i="8"/>
  <c r="D1654" i="8"/>
  <c r="C1655" i="8"/>
  <c r="D1655" i="8"/>
  <c r="C1656" i="8"/>
  <c r="D1656" i="8"/>
  <c r="C1657" i="8"/>
  <c r="D1657" i="8"/>
  <c r="C1658" i="8"/>
  <c r="D1658" i="8"/>
  <c r="C1659" i="8"/>
  <c r="D1659" i="8"/>
  <c r="C1660" i="8"/>
  <c r="D1660" i="8"/>
  <c r="C1661" i="8"/>
  <c r="D1661" i="8"/>
  <c r="C1662" i="8"/>
  <c r="D1662" i="8"/>
  <c r="C1663" i="8"/>
  <c r="D1663" i="8"/>
  <c r="C1664" i="8"/>
  <c r="D1664" i="8"/>
  <c r="C1665" i="8"/>
  <c r="D1665" i="8"/>
  <c r="C1666" i="8"/>
  <c r="D1666" i="8"/>
  <c r="C1667" i="8"/>
  <c r="D1667" i="8"/>
  <c r="C1668" i="8"/>
  <c r="D1668" i="8"/>
  <c r="C1669" i="8"/>
  <c r="D1669" i="8"/>
  <c r="C1670" i="8"/>
  <c r="D1670" i="8"/>
  <c r="C1671" i="8"/>
  <c r="D1671" i="8"/>
  <c r="C1672" i="8"/>
  <c r="D1672" i="8"/>
  <c r="C1673" i="8"/>
  <c r="D1673" i="8"/>
  <c r="C1674" i="8"/>
  <c r="D1674" i="8"/>
  <c r="C1675" i="8"/>
  <c r="D1675" i="8"/>
  <c r="C1676" i="8"/>
  <c r="D1676" i="8"/>
  <c r="C1677" i="8"/>
  <c r="D1677" i="8"/>
  <c r="C1678" i="8"/>
  <c r="D1678" i="8"/>
  <c r="C1679" i="8"/>
  <c r="D1679" i="8"/>
  <c r="C1680" i="8"/>
  <c r="D1680" i="8"/>
  <c r="C1681" i="8"/>
  <c r="D1681" i="8"/>
  <c r="C1682" i="8"/>
  <c r="D1682" i="8"/>
  <c r="C1683" i="8"/>
  <c r="D1683" i="8"/>
  <c r="C1684" i="8"/>
  <c r="D1684" i="8"/>
  <c r="C1685" i="8"/>
  <c r="D1685" i="8"/>
  <c r="C1686" i="8"/>
  <c r="D1686" i="8"/>
  <c r="C1687" i="8"/>
  <c r="D1687" i="8"/>
  <c r="C1688" i="8"/>
  <c r="D1688" i="8"/>
  <c r="C1689" i="8"/>
  <c r="D1689" i="8"/>
  <c r="C1690" i="8"/>
  <c r="D1690" i="8"/>
  <c r="C1691" i="8"/>
  <c r="D1691" i="8"/>
  <c r="C1692" i="8"/>
  <c r="D1692" i="8"/>
  <c r="C1693" i="8"/>
  <c r="D1693" i="8"/>
  <c r="C1694" i="8"/>
  <c r="D1694" i="8"/>
  <c r="C1695" i="8"/>
  <c r="D1695" i="8"/>
  <c r="C1696" i="8"/>
  <c r="D1696" i="8"/>
  <c r="C1697" i="8"/>
  <c r="D1697" i="8"/>
  <c r="C1698" i="8"/>
  <c r="D1698" i="8"/>
  <c r="C1699" i="8"/>
  <c r="D1699" i="8"/>
  <c r="C1700" i="8"/>
  <c r="D1700" i="8"/>
  <c r="C1701" i="8"/>
  <c r="D1701" i="8"/>
  <c r="C98" i="2"/>
  <c r="D98" i="2"/>
  <c r="E98" i="2"/>
  <c r="F98" i="2"/>
  <c r="G98" i="2"/>
  <c r="H98" i="2"/>
  <c r="C99" i="2"/>
  <c r="D99" i="2"/>
  <c r="E99" i="2"/>
  <c r="F99" i="2"/>
  <c r="G99" i="2"/>
  <c r="H99" i="2"/>
  <c r="C100" i="2"/>
  <c r="D100" i="2"/>
  <c r="E100" i="2"/>
  <c r="F100" i="2"/>
  <c r="G100" i="2"/>
  <c r="H100" i="2"/>
  <c r="C101" i="2"/>
  <c r="D101" i="2"/>
  <c r="E101" i="2"/>
  <c r="F101" i="2"/>
  <c r="G101" i="2"/>
  <c r="H101" i="2"/>
  <c r="C102" i="2"/>
  <c r="D102" i="2"/>
  <c r="E102" i="2"/>
  <c r="F102" i="2"/>
  <c r="G102" i="2"/>
  <c r="H102" i="2"/>
  <c r="C103" i="2"/>
  <c r="D103" i="2"/>
  <c r="E103" i="2"/>
  <c r="F103" i="2"/>
  <c r="G103" i="2"/>
  <c r="H103" i="2"/>
  <c r="C104" i="2"/>
  <c r="D104" i="2"/>
  <c r="E104" i="2"/>
  <c r="F104" i="2"/>
  <c r="G104" i="2"/>
  <c r="H104" i="2"/>
  <c r="C105" i="2"/>
  <c r="D105" i="2"/>
  <c r="E105" i="2"/>
  <c r="F105" i="2"/>
  <c r="G105" i="2"/>
  <c r="H105" i="2"/>
  <c r="C106" i="2"/>
  <c r="D106" i="2"/>
  <c r="E106" i="2"/>
  <c r="F106" i="2"/>
  <c r="G106" i="2"/>
  <c r="H106" i="2"/>
  <c r="C107" i="2"/>
  <c r="D107" i="2"/>
  <c r="E107" i="2"/>
  <c r="F107" i="2"/>
  <c r="G107" i="2"/>
  <c r="H107" i="2"/>
  <c r="C108" i="2"/>
  <c r="D108" i="2"/>
  <c r="E108" i="2"/>
  <c r="F108" i="2"/>
  <c r="G108" i="2"/>
  <c r="H108" i="2"/>
  <c r="C109" i="2"/>
  <c r="D109" i="2"/>
  <c r="E109" i="2"/>
  <c r="F109" i="2"/>
  <c r="G109" i="2"/>
  <c r="H109" i="2"/>
  <c r="C110" i="2"/>
  <c r="D110" i="2"/>
  <c r="E110" i="2"/>
  <c r="F110" i="2"/>
  <c r="G110" i="2"/>
  <c r="H110" i="2"/>
  <c r="C111" i="2"/>
  <c r="D111" i="2"/>
  <c r="E111" i="2"/>
  <c r="F111" i="2"/>
  <c r="G111" i="2"/>
  <c r="H111" i="2"/>
  <c r="C112" i="2"/>
  <c r="D112" i="2"/>
  <c r="E112" i="2"/>
  <c r="F112" i="2"/>
  <c r="G112" i="2"/>
  <c r="H112" i="2"/>
  <c r="C113" i="2"/>
  <c r="D113" i="2"/>
  <c r="E113" i="2"/>
  <c r="F113" i="2"/>
  <c r="G113" i="2"/>
  <c r="H113" i="2"/>
  <c r="C114" i="2"/>
  <c r="D114" i="2"/>
  <c r="E114" i="2"/>
  <c r="F114" i="2"/>
  <c r="G114" i="2"/>
  <c r="H114" i="2"/>
  <c r="C115" i="2"/>
  <c r="D115" i="2"/>
  <c r="E115" i="2"/>
  <c r="F115" i="2"/>
  <c r="G115" i="2"/>
  <c r="H115" i="2"/>
  <c r="C116" i="2"/>
  <c r="D116" i="2"/>
  <c r="E116" i="2"/>
  <c r="F116" i="2"/>
  <c r="G116" i="2"/>
  <c r="H116" i="2"/>
  <c r="C117" i="2"/>
  <c r="D117" i="2"/>
  <c r="E117" i="2"/>
  <c r="F117" i="2"/>
  <c r="G117" i="2"/>
  <c r="H117" i="2"/>
  <c r="C118" i="2"/>
  <c r="D118" i="2"/>
  <c r="E118" i="2"/>
  <c r="F118" i="2"/>
  <c r="G118" i="2"/>
  <c r="H118" i="2"/>
  <c r="C119" i="2"/>
  <c r="D119" i="2"/>
  <c r="E119" i="2"/>
  <c r="F119" i="2"/>
  <c r="G119" i="2"/>
  <c r="H119" i="2"/>
  <c r="C120" i="2"/>
  <c r="D120" i="2"/>
  <c r="E120" i="2"/>
  <c r="F120" i="2"/>
  <c r="G120" i="2"/>
  <c r="H120" i="2"/>
  <c r="C121" i="2"/>
  <c r="D121" i="2"/>
  <c r="E121" i="2"/>
  <c r="F121" i="2"/>
  <c r="G121" i="2"/>
  <c r="H121" i="2"/>
  <c r="D19" i="4"/>
  <c r="C19" i="4" s="1"/>
  <c r="E19" i="4" s="1"/>
  <c r="D20" i="4"/>
  <c r="C20" i="4" s="1"/>
  <c r="E20" i="4" s="1"/>
  <c r="D21" i="4"/>
  <c r="C21" i="4" s="1"/>
  <c r="E21" i="4" s="1"/>
  <c r="D22" i="4"/>
  <c r="C22" i="4" s="1"/>
  <c r="E22" i="4" s="1"/>
  <c r="D22" i="3"/>
  <c r="D23" i="3"/>
  <c r="D24" i="3"/>
  <c r="D25" i="3"/>
  <c r="D26" i="3"/>
  <c r="C54" i="5" l="1" a="1"/>
  <c r="C54" i="5" s="1"/>
  <c r="B54" i="5" s="1"/>
  <c r="C57" i="5" a="1"/>
  <c r="C57" i="5" s="1"/>
  <c r="B57" i="5" s="1"/>
  <c r="C53" i="5" a="1"/>
  <c r="C53" i="5" s="1"/>
  <c r="S25" i="6" s="1"/>
  <c r="C55" i="5" a="1"/>
  <c r="C55" i="5" s="1"/>
  <c r="B55" i="5" s="1"/>
  <c r="C56" i="5" a="1"/>
  <c r="C56" i="5" s="1"/>
  <c r="B56" i="5" s="1"/>
  <c r="E3" i="5"/>
  <c r="E8" i="5"/>
  <c r="E14" i="5"/>
  <c r="E11" i="5"/>
  <c r="E16" i="5"/>
  <c r="E22" i="5"/>
  <c r="E21" i="5"/>
  <c r="E25" i="5"/>
  <c r="E4" i="5"/>
  <c r="E19" i="5"/>
  <c r="E24" i="5"/>
  <c r="E7" i="5"/>
  <c r="E10" i="5"/>
  <c r="E13" i="5"/>
  <c r="E20" i="5"/>
  <c r="E12" i="5"/>
  <c r="E23" i="5"/>
  <c r="E15" i="5"/>
  <c r="E6" i="5"/>
  <c r="E5" i="5"/>
  <c r="E2" i="5"/>
  <c r="E18" i="5"/>
  <c r="E9" i="5"/>
  <c r="E17" i="5"/>
  <c r="D14" i="5"/>
  <c r="D2" i="5"/>
  <c r="D9" i="5"/>
  <c r="D4" i="5"/>
  <c r="D11" i="5"/>
  <c r="D24" i="5"/>
  <c r="D22" i="5"/>
  <c r="D17" i="5"/>
  <c r="D25" i="5"/>
  <c r="D12" i="5"/>
  <c r="D19" i="5"/>
  <c r="D23" i="5"/>
  <c r="D7" i="5"/>
  <c r="D10" i="5"/>
  <c r="D20" i="5"/>
  <c r="D21" i="5"/>
  <c r="D8" i="5"/>
  <c r="D15" i="5"/>
  <c r="D6" i="5"/>
  <c r="D5" i="5"/>
  <c r="D18" i="5"/>
  <c r="D13" i="5"/>
  <c r="D3" i="5"/>
  <c r="D16" i="5"/>
  <c r="C4" i="5"/>
  <c r="C11" i="5"/>
  <c r="C22" i="5"/>
  <c r="C17" i="5"/>
  <c r="C20" i="5"/>
  <c r="C25" i="5"/>
  <c r="C12" i="5"/>
  <c r="C19" i="5"/>
  <c r="C23" i="5"/>
  <c r="C7" i="5"/>
  <c r="C21" i="5"/>
  <c r="C10" i="5"/>
  <c r="C16" i="5"/>
  <c r="C2" i="5"/>
  <c r="C8" i="5"/>
  <c r="C15" i="5"/>
  <c r="C6" i="5"/>
  <c r="C5" i="5"/>
  <c r="C18" i="5"/>
  <c r="C24" i="5"/>
  <c r="C13" i="5"/>
  <c r="C3" i="5"/>
  <c r="C14" i="5"/>
  <c r="C9" i="5"/>
  <c r="H24" i="5"/>
  <c r="H25" i="5"/>
  <c r="H12" i="5"/>
  <c r="H23" i="5"/>
  <c r="H15" i="5"/>
  <c r="H6" i="5"/>
  <c r="H21" i="5"/>
  <c r="H18" i="5"/>
  <c r="H2" i="5"/>
  <c r="H20" i="5"/>
  <c r="H3" i="5"/>
  <c r="H8" i="5"/>
  <c r="H14" i="5"/>
  <c r="H5" i="5"/>
  <c r="H17" i="5"/>
  <c r="H13" i="5"/>
  <c r="H11" i="5"/>
  <c r="H22" i="5"/>
  <c r="H9" i="5"/>
  <c r="H16" i="5"/>
  <c r="H4" i="5"/>
  <c r="H19" i="5"/>
  <c r="H7" i="5"/>
  <c r="H10" i="5"/>
  <c r="G12" i="5"/>
  <c r="G23" i="5"/>
  <c r="G15" i="5"/>
  <c r="G6" i="5"/>
  <c r="G21" i="5"/>
  <c r="G18" i="5"/>
  <c r="G2" i="5"/>
  <c r="G20" i="5"/>
  <c r="G3" i="5"/>
  <c r="G8" i="5"/>
  <c r="G22" i="5"/>
  <c r="G5" i="5"/>
  <c r="G13" i="5"/>
  <c r="G11" i="5"/>
  <c r="G9" i="5"/>
  <c r="G16" i="5"/>
  <c r="G25" i="5"/>
  <c r="G4" i="5"/>
  <c r="G19" i="5"/>
  <c r="G7" i="5"/>
  <c r="G10" i="5"/>
  <c r="G17" i="5"/>
  <c r="G24" i="5"/>
  <c r="G14" i="5"/>
  <c r="F20" i="5"/>
  <c r="F3" i="5"/>
  <c r="F8" i="5"/>
  <c r="F9" i="5"/>
  <c r="F14" i="5"/>
  <c r="F17" i="5"/>
  <c r="F11" i="5"/>
  <c r="F16" i="5"/>
  <c r="F22" i="5"/>
  <c r="F25" i="5"/>
  <c r="F4" i="5"/>
  <c r="F19" i="5"/>
  <c r="F7" i="5"/>
  <c r="F21" i="5"/>
  <c r="F10" i="5"/>
  <c r="F24" i="5"/>
  <c r="F12" i="5"/>
  <c r="F23" i="5"/>
  <c r="F15" i="5"/>
  <c r="F6" i="5"/>
  <c r="F5" i="5"/>
  <c r="F2" i="5"/>
  <c r="F18" i="5"/>
  <c r="F13" i="5"/>
  <c r="H42" i="5"/>
  <c r="H41" i="5"/>
  <c r="O1" i="5"/>
  <c r="A89" i="5"/>
  <c r="C89" i="5" s="1"/>
  <c r="B70" i="12" s="1"/>
  <c r="H70" i="12" s="1"/>
  <c r="B74" i="5"/>
  <c r="D74" i="5" s="1"/>
  <c r="B73" i="5"/>
  <c r="C63" i="5"/>
  <c r="C65" i="5"/>
  <c r="W27" i="6" s="1"/>
  <c r="C64" i="5"/>
  <c r="W26" i="6" s="1"/>
  <c r="C67" i="5"/>
  <c r="W29" i="6" s="1"/>
  <c r="C66" i="5"/>
  <c r="W28" i="6" s="1"/>
  <c r="A29" i="7"/>
  <c r="B75" i="5"/>
  <c r="D75" i="5" s="1"/>
  <c r="A4" i="7"/>
  <c r="A5" i="7"/>
  <c r="A6" i="7"/>
  <c r="K8" i="5" l="1"/>
  <c r="K2" i="5"/>
  <c r="P2" i="5" s="1"/>
  <c r="K3" i="5"/>
  <c r="J3" i="5"/>
  <c r="K7" i="5"/>
  <c r="P7" i="5" s="1"/>
  <c r="S28" i="6"/>
  <c r="S26" i="6"/>
  <c r="S29" i="6"/>
  <c r="K5" i="5"/>
  <c r="C58" i="5"/>
  <c r="B33" i="12" s="1"/>
  <c r="H33" i="12" s="1"/>
  <c r="B53" i="5"/>
  <c r="Q25" i="6" s="1"/>
  <c r="J11" i="5"/>
  <c r="C73" i="5"/>
  <c r="I26" i="6" s="1"/>
  <c r="D73" i="5"/>
  <c r="N26" i="6" s="1"/>
  <c r="B48" i="12"/>
  <c r="C74" i="5"/>
  <c r="I27" i="6" s="1"/>
  <c r="B49" i="12"/>
  <c r="C75" i="5"/>
  <c r="I28" i="6" s="1"/>
  <c r="B47" i="12"/>
  <c r="W25" i="6"/>
  <c r="C68" i="5"/>
  <c r="B41" i="12" s="1"/>
  <c r="H41" i="12" s="1"/>
  <c r="N28" i="6"/>
  <c r="N27" i="6"/>
  <c r="L26" i="6"/>
  <c r="B16" i="12"/>
  <c r="L28" i="6"/>
  <c r="B18" i="12"/>
  <c r="G27" i="6"/>
  <c r="B17" i="12"/>
  <c r="G27" i="5"/>
  <c r="F10" i="12" s="1"/>
  <c r="F27" i="5"/>
  <c r="E10" i="12" s="1"/>
  <c r="C27" i="5"/>
  <c r="B10" i="12" s="1"/>
  <c r="E27" i="5"/>
  <c r="D10" i="12" s="1"/>
  <c r="D27" i="5"/>
  <c r="C10" i="12" s="1"/>
  <c r="H27" i="5"/>
  <c r="G10" i="12" s="1"/>
  <c r="S27" i="6"/>
  <c r="L42" i="5"/>
  <c r="J2" i="5"/>
  <c r="K12" i="5"/>
  <c r="K19" i="5"/>
  <c r="P19" i="5" s="1"/>
  <c r="J7" i="5"/>
  <c r="K4" i="5"/>
  <c r="P4" i="5" s="1"/>
  <c r="K15" i="5"/>
  <c r="P15" i="5" s="1"/>
  <c r="K23" i="5"/>
  <c r="P23" i="5" s="1"/>
  <c r="J9" i="5"/>
  <c r="K10" i="5"/>
  <c r="K20" i="5"/>
  <c r="P20" i="5" s="1"/>
  <c r="K16" i="5"/>
  <c r="P16" i="5" s="1"/>
  <c r="K24" i="5"/>
  <c r="P24" i="5" s="1"/>
  <c r="K17" i="5"/>
  <c r="P17" i="5" s="1"/>
  <c r="K21" i="5"/>
  <c r="P21" i="5" s="1"/>
  <c r="K25" i="5"/>
  <c r="P25" i="5" s="1"/>
  <c r="J5" i="5"/>
  <c r="J13" i="5"/>
  <c r="O13" i="5" s="1"/>
  <c r="Q13" i="5" s="1"/>
  <c r="K6" i="5"/>
  <c r="P6" i="5" s="1"/>
  <c r="K14" i="5"/>
  <c r="P14" i="5" s="1"/>
  <c r="K18" i="5"/>
  <c r="P18" i="5" s="1"/>
  <c r="K22" i="5"/>
  <c r="P22" i="5" s="1"/>
  <c r="A202" i="7"/>
  <c r="D202" i="7" s="1"/>
  <c r="C34" i="5"/>
  <c r="C27" i="6" s="1"/>
  <c r="D34" i="5"/>
  <c r="D27" i="6" s="1"/>
  <c r="C32" i="5"/>
  <c r="C25" i="6" s="1"/>
  <c r="D32" i="5"/>
  <c r="D25" i="6" s="1"/>
  <c r="C36" i="5"/>
  <c r="C29" i="6" s="1"/>
  <c r="D36" i="5"/>
  <c r="D29" i="6" s="1"/>
  <c r="D33" i="5"/>
  <c r="D26" i="6" s="1"/>
  <c r="C33" i="5"/>
  <c r="C26" i="6" s="1"/>
  <c r="D35" i="5"/>
  <c r="D28" i="6" s="1"/>
  <c r="C35" i="5"/>
  <c r="C28" i="6" s="1"/>
  <c r="J16" i="5"/>
  <c r="O16" i="5" s="1"/>
  <c r="Q16" i="5" s="1"/>
  <c r="J20" i="5"/>
  <c r="O20" i="5" s="1"/>
  <c r="Q20" i="5" s="1"/>
  <c r="J24" i="5"/>
  <c r="O24" i="5" s="1"/>
  <c r="Q24" i="5" s="1"/>
  <c r="C82" i="5"/>
  <c r="D82" i="5" s="1"/>
  <c r="E82" i="5"/>
  <c r="F82" i="5"/>
  <c r="C83" i="5"/>
  <c r="D83" i="5" s="1"/>
  <c r="E83" i="5"/>
  <c r="F83" i="5"/>
  <c r="C81" i="5"/>
  <c r="F81" i="5"/>
  <c r="E81" i="5"/>
  <c r="D94" i="5"/>
  <c r="C62" i="12" s="1"/>
  <c r="C94" i="5"/>
  <c r="B62" i="12" s="1"/>
  <c r="E94" i="5"/>
  <c r="D62" i="12" s="1"/>
  <c r="F94" i="5"/>
  <c r="E62" i="12" s="1"/>
  <c r="G94" i="5"/>
  <c r="F62" i="12" s="1"/>
  <c r="A179" i="7"/>
  <c r="D179" i="7" s="1"/>
  <c r="D41" i="5"/>
  <c r="F41" i="5"/>
  <c r="K41" i="5"/>
  <c r="I41" i="5"/>
  <c r="E41" i="5"/>
  <c r="C41" i="5"/>
  <c r="G41" i="5"/>
  <c r="J41" i="5"/>
  <c r="D42" i="5"/>
  <c r="C42" i="5"/>
  <c r="E42" i="5"/>
  <c r="I42" i="5"/>
  <c r="J42" i="5"/>
  <c r="G42" i="5"/>
  <c r="K42" i="5"/>
  <c r="F42" i="5"/>
  <c r="Q26" i="6"/>
  <c r="A201" i="7"/>
  <c r="D201" i="7" s="1"/>
  <c r="J8" i="5"/>
  <c r="O8" i="5" s="1"/>
  <c r="Q8" i="5" s="1"/>
  <c r="A75" i="7"/>
  <c r="D75" i="7" s="1"/>
  <c r="L27" i="6"/>
  <c r="G26" i="6"/>
  <c r="A268" i="7"/>
  <c r="C268" i="7" s="1"/>
  <c r="A80" i="7"/>
  <c r="C80" i="7" s="1"/>
  <c r="A164" i="7"/>
  <c r="C164" i="7" s="1"/>
  <c r="A136" i="7"/>
  <c r="C136" i="7" s="1"/>
  <c r="A129" i="7"/>
  <c r="C129" i="7" s="1"/>
  <c r="A299" i="7"/>
  <c r="C299" i="7" s="1"/>
  <c r="A289" i="7"/>
  <c r="C289" i="7" s="1"/>
  <c r="A334" i="7"/>
  <c r="D334" i="7" s="1"/>
  <c r="A349" i="7"/>
  <c r="D349" i="7" s="1"/>
  <c r="A46" i="7"/>
  <c r="C46" i="7" s="1"/>
  <c r="A140" i="7"/>
  <c r="D140" i="7" s="1"/>
  <c r="A236" i="7"/>
  <c r="C236" i="7" s="1"/>
  <c r="A329" i="7"/>
  <c r="D329" i="7" s="1"/>
  <c r="A157" i="7"/>
  <c r="C157" i="7" s="1"/>
  <c r="A159" i="7"/>
  <c r="D159" i="7" s="1"/>
  <c r="A36" i="7"/>
  <c r="D36" i="7" s="1"/>
  <c r="A311" i="7"/>
  <c r="D311" i="7" s="1"/>
  <c r="A270" i="7"/>
  <c r="D270" i="7" s="1"/>
  <c r="A322" i="7"/>
  <c r="A324" i="7"/>
  <c r="D324" i="7" s="1"/>
  <c r="A212" i="7"/>
  <c r="D212" i="7" s="1"/>
  <c r="A22" i="7"/>
  <c r="D22" i="7" s="1"/>
  <c r="A115" i="7"/>
  <c r="C115" i="7" s="1"/>
  <c r="A89" i="7"/>
  <c r="C89" i="7" s="1"/>
  <c r="Q29" i="6"/>
  <c r="A271" i="7"/>
  <c r="A214" i="7"/>
  <c r="D214" i="7" s="1"/>
  <c r="A243" i="7"/>
  <c r="D243" i="7" s="1"/>
  <c r="A258" i="7"/>
  <c r="D258" i="7" s="1"/>
  <c r="A296" i="7"/>
  <c r="C296" i="7" s="1"/>
  <c r="A184" i="7"/>
  <c r="C184" i="7" s="1"/>
  <c r="A245" i="7"/>
  <c r="D245" i="7" s="1"/>
  <c r="A126" i="7"/>
  <c r="C126" i="7" s="1"/>
  <c r="A34" i="7"/>
  <c r="C34" i="7" s="1"/>
  <c r="J17" i="5"/>
  <c r="O17" i="5" s="1"/>
  <c r="Q17" i="5" s="1"/>
  <c r="J21" i="5"/>
  <c r="O21" i="5" s="1"/>
  <c r="Q21" i="5" s="1"/>
  <c r="J25" i="5"/>
  <c r="O25" i="5" s="1"/>
  <c r="Q25" i="5" s="1"/>
  <c r="A247" i="7"/>
  <c r="C247" i="7" s="1"/>
  <c r="A339" i="7"/>
  <c r="C339" i="7" s="1"/>
  <c r="B72" i="5"/>
  <c r="A145" i="7"/>
  <c r="D145" i="7" s="1"/>
  <c r="A37" i="7"/>
  <c r="D37" i="7" s="1"/>
  <c r="A69" i="7"/>
  <c r="C69" i="7" s="1"/>
  <c r="A93" i="7"/>
  <c r="D93" i="7" s="1"/>
  <c r="A20" i="7"/>
  <c r="D20" i="7" s="1"/>
  <c r="A44" i="7"/>
  <c r="C44" i="7" s="1"/>
  <c r="A64" i="7"/>
  <c r="C64" i="7" s="1"/>
  <c r="A84" i="7"/>
  <c r="C84" i="7" s="1"/>
  <c r="A108" i="7"/>
  <c r="C108" i="7" s="1"/>
  <c r="A42" i="7"/>
  <c r="C42" i="7" s="1"/>
  <c r="A82" i="7"/>
  <c r="C82" i="7" s="1"/>
  <c r="A123" i="7"/>
  <c r="D123" i="7" s="1"/>
  <c r="A143" i="7"/>
  <c r="C143" i="7" s="1"/>
  <c r="A163" i="7"/>
  <c r="C163" i="7" s="1"/>
  <c r="A43" i="7"/>
  <c r="D43" i="7" s="1"/>
  <c r="A83" i="7"/>
  <c r="D83" i="7" s="1"/>
  <c r="A111" i="7"/>
  <c r="C111" i="7" s="1"/>
  <c r="A134" i="7"/>
  <c r="C134" i="7" s="1"/>
  <c r="A154" i="7"/>
  <c r="C154" i="7" s="1"/>
  <c r="A38" i="7"/>
  <c r="C38" i="7" s="1"/>
  <c r="A125" i="7"/>
  <c r="D125" i="7" s="1"/>
  <c r="A165" i="7"/>
  <c r="D165" i="7" s="1"/>
  <c r="A185" i="7"/>
  <c r="C185" i="7" s="1"/>
  <c r="A209" i="7"/>
  <c r="C209" i="7" s="1"/>
  <c r="A229" i="7"/>
  <c r="D229" i="7" s="1"/>
  <c r="A249" i="7"/>
  <c r="D249" i="7" s="1"/>
  <c r="A273" i="7"/>
  <c r="C273" i="7" s="1"/>
  <c r="A293" i="7"/>
  <c r="D293" i="7" s="1"/>
  <c r="A313" i="7"/>
  <c r="D313" i="7" s="1"/>
  <c r="A337" i="7"/>
  <c r="C337" i="7" s="1"/>
  <c r="A87" i="7"/>
  <c r="D87" i="7" s="1"/>
  <c r="A144" i="7"/>
  <c r="D144" i="7" s="1"/>
  <c r="A180" i="7"/>
  <c r="D180" i="7" s="1"/>
  <c r="A200" i="7"/>
  <c r="C200" i="7" s="1"/>
  <c r="A220" i="7"/>
  <c r="D220" i="7" s="1"/>
  <c r="A244" i="7"/>
  <c r="D244" i="7" s="1"/>
  <c r="A264" i="7"/>
  <c r="D264" i="7" s="1"/>
  <c r="A284" i="7"/>
  <c r="D284" i="7" s="1"/>
  <c r="A308" i="7"/>
  <c r="D308" i="7" s="1"/>
  <c r="A328" i="7"/>
  <c r="D328" i="7" s="1"/>
  <c r="A95" i="7"/>
  <c r="D95" i="7" s="1"/>
  <c r="A186" i="7"/>
  <c r="C186" i="7" s="1"/>
  <c r="A226" i="7"/>
  <c r="D226" i="7" s="1"/>
  <c r="A266" i="7"/>
  <c r="D266" i="7" s="1"/>
  <c r="A314" i="7"/>
  <c r="D314" i="7" s="1"/>
  <c r="A346" i="7"/>
  <c r="C346" i="7" s="1"/>
  <c r="A121" i="7"/>
  <c r="C121" i="7" s="1"/>
  <c r="A195" i="7"/>
  <c r="D195" i="7" s="1"/>
  <c r="A235" i="7"/>
  <c r="C235" i="7" s="1"/>
  <c r="A275" i="7"/>
  <c r="C275" i="7" s="1"/>
  <c r="A323" i="7"/>
  <c r="D323" i="7" s="1"/>
  <c r="A15" i="7"/>
  <c r="D15" i="7" s="1"/>
  <c r="A132" i="7"/>
  <c r="D132" i="7" s="1"/>
  <c r="A198" i="7"/>
  <c r="D198" i="7" s="1"/>
  <c r="A238" i="7"/>
  <c r="C238" i="7" s="1"/>
  <c r="A278" i="7"/>
  <c r="D278" i="7" s="1"/>
  <c r="A326" i="7"/>
  <c r="C326" i="7" s="1"/>
  <c r="A335" i="7"/>
  <c r="C335" i="7" s="1"/>
  <c r="A207" i="7"/>
  <c r="C207" i="7" s="1"/>
  <c r="A215" i="7"/>
  <c r="D215" i="7" s="1"/>
  <c r="A255" i="7"/>
  <c r="D255" i="7" s="1"/>
  <c r="A327" i="7"/>
  <c r="D327" i="7" s="1"/>
  <c r="A13" i="7"/>
  <c r="D13" i="7" s="1"/>
  <c r="A45" i="7"/>
  <c r="C45" i="7" s="1"/>
  <c r="A73" i="7"/>
  <c r="D73" i="7" s="1"/>
  <c r="A28" i="7"/>
  <c r="C28" i="7" s="1"/>
  <c r="A48" i="7"/>
  <c r="C48" i="7" s="1"/>
  <c r="A68" i="7"/>
  <c r="C68" i="7" s="1"/>
  <c r="A92" i="7"/>
  <c r="D92" i="7" s="1"/>
  <c r="A50" i="7"/>
  <c r="D50" i="7" s="1"/>
  <c r="A98" i="7"/>
  <c r="D98" i="7" s="1"/>
  <c r="A147" i="7"/>
  <c r="D147" i="7" s="1"/>
  <c r="A51" i="7"/>
  <c r="D51" i="7" s="1"/>
  <c r="A118" i="7"/>
  <c r="D118" i="7" s="1"/>
  <c r="A158" i="7"/>
  <c r="C158" i="7" s="1"/>
  <c r="A133" i="7"/>
  <c r="C133" i="7" s="1"/>
  <c r="A193" i="7"/>
  <c r="C193" i="7" s="1"/>
  <c r="A233" i="7"/>
  <c r="D233" i="7" s="1"/>
  <c r="A277" i="7"/>
  <c r="C277" i="7" s="1"/>
  <c r="A297" i="7"/>
  <c r="D297" i="7" s="1"/>
  <c r="A23" i="7"/>
  <c r="D23" i="7" s="1"/>
  <c r="A101" i="7"/>
  <c r="D101" i="7" s="1"/>
  <c r="A112" i="7"/>
  <c r="C112" i="7" s="1"/>
  <c r="A127" i="7"/>
  <c r="D127" i="7" s="1"/>
  <c r="A11" i="7"/>
  <c r="D11" i="7" s="1"/>
  <c r="A91" i="7"/>
  <c r="C91" i="7" s="1"/>
  <c r="A138" i="7"/>
  <c r="C138" i="7" s="1"/>
  <c r="A70" i="7"/>
  <c r="C70" i="7" s="1"/>
  <c r="A169" i="7"/>
  <c r="D169" i="7" s="1"/>
  <c r="A213" i="7"/>
  <c r="D213" i="7" s="1"/>
  <c r="A257" i="7"/>
  <c r="C257" i="7" s="1"/>
  <c r="A321" i="7"/>
  <c r="C321" i="7" s="1"/>
  <c r="A103" i="7"/>
  <c r="D103" i="7" s="1"/>
  <c r="A161" i="7"/>
  <c r="D161" i="7" s="1"/>
  <c r="A303" i="7"/>
  <c r="D303" i="7" s="1"/>
  <c r="A310" i="7"/>
  <c r="D310" i="7" s="1"/>
  <c r="A262" i="7"/>
  <c r="C262" i="7" s="1"/>
  <c r="A206" i="7"/>
  <c r="D206" i="7" s="1"/>
  <c r="A116" i="7"/>
  <c r="D116" i="7" s="1"/>
  <c r="A341" i="7"/>
  <c r="C341" i="7" s="1"/>
  <c r="A291" i="7"/>
  <c r="C291" i="7" s="1"/>
  <c r="A227" i="7"/>
  <c r="C227" i="7" s="1"/>
  <c r="A171" i="7"/>
  <c r="D171" i="7" s="1"/>
  <c r="A350" i="7"/>
  <c r="C350" i="7" s="1"/>
  <c r="A298" i="7"/>
  <c r="D298" i="7" s="1"/>
  <c r="A250" i="7"/>
  <c r="D250" i="7" s="1"/>
  <c r="A194" i="7"/>
  <c r="C194" i="7" s="1"/>
  <c r="A63" i="7"/>
  <c r="C63" i="7" s="1"/>
  <c r="A316" i="7"/>
  <c r="C316" i="7" s="1"/>
  <c r="A292" i="7"/>
  <c r="C292" i="7" s="1"/>
  <c r="A260" i="7"/>
  <c r="C260" i="7" s="1"/>
  <c r="A232" i="7"/>
  <c r="D232" i="7" s="1"/>
  <c r="A204" i="7"/>
  <c r="D204" i="7" s="1"/>
  <c r="A172" i="7"/>
  <c r="C172" i="7" s="1"/>
  <c r="A128" i="7"/>
  <c r="D128" i="7" s="1"/>
  <c r="A325" i="7"/>
  <c r="D325" i="7" s="1"/>
  <c r="A281" i="7"/>
  <c r="D281" i="7" s="1"/>
  <c r="A241" i="7"/>
  <c r="C241" i="7" s="1"/>
  <c r="A197" i="7"/>
  <c r="C197" i="7" s="1"/>
  <c r="A141" i="7"/>
  <c r="D141" i="7" s="1"/>
  <c r="A166" i="7"/>
  <c r="D166" i="7" s="1"/>
  <c r="A122" i="7"/>
  <c r="C122" i="7" s="1"/>
  <c r="A59" i="7"/>
  <c r="D59" i="7" s="1"/>
  <c r="A155" i="7"/>
  <c r="D155" i="7" s="1"/>
  <c r="A106" i="7"/>
  <c r="C106" i="7" s="1"/>
  <c r="A18" i="7"/>
  <c r="C18" i="7" s="1"/>
  <c r="A76" i="7"/>
  <c r="D76" i="7" s="1"/>
  <c r="A32" i="7"/>
  <c r="D32" i="7" s="1"/>
  <c r="A77" i="7"/>
  <c r="D77" i="7" s="1"/>
  <c r="A25" i="7"/>
  <c r="C25" i="7" s="1"/>
  <c r="A223" i="7"/>
  <c r="D223" i="7" s="1"/>
  <c r="A348" i="7"/>
  <c r="C348" i="7" s="1"/>
  <c r="A175" i="7"/>
  <c r="C175" i="7" s="1"/>
  <c r="A343" i="7"/>
  <c r="D343" i="7" s="1"/>
  <c r="A302" i="7"/>
  <c r="C302" i="7" s="1"/>
  <c r="A246" i="7"/>
  <c r="C246" i="7" s="1"/>
  <c r="A182" i="7"/>
  <c r="D182" i="7" s="1"/>
  <c r="A110" i="7"/>
  <c r="C110" i="7" s="1"/>
  <c r="A331" i="7"/>
  <c r="D331" i="7" s="1"/>
  <c r="A267" i="7"/>
  <c r="C267" i="7" s="1"/>
  <c r="A211" i="7"/>
  <c r="D211" i="7" s="1"/>
  <c r="A153" i="7"/>
  <c r="C153" i="7" s="1"/>
  <c r="A342" i="7"/>
  <c r="C342" i="7" s="1"/>
  <c r="A290" i="7"/>
  <c r="D290" i="7" s="1"/>
  <c r="A234" i="7"/>
  <c r="C234" i="7" s="1"/>
  <c r="A170" i="7"/>
  <c r="C170" i="7" s="1"/>
  <c r="A31" i="7"/>
  <c r="D31" i="7" s="1"/>
  <c r="A312" i="7"/>
  <c r="D312" i="7" s="1"/>
  <c r="A280" i="7"/>
  <c r="D280" i="7" s="1"/>
  <c r="A252" i="7"/>
  <c r="D252" i="7" s="1"/>
  <c r="A228" i="7"/>
  <c r="D228" i="7" s="1"/>
  <c r="A196" i="7"/>
  <c r="D196" i="7" s="1"/>
  <c r="A168" i="7"/>
  <c r="C168" i="7" s="1"/>
  <c r="A71" i="7"/>
  <c r="C71" i="7" s="1"/>
  <c r="A309" i="7"/>
  <c r="C309" i="7" s="1"/>
  <c r="A265" i="7"/>
  <c r="C265" i="7" s="1"/>
  <c r="A225" i="7"/>
  <c r="C225" i="7" s="1"/>
  <c r="A181" i="7"/>
  <c r="D181" i="7" s="1"/>
  <c r="A102" i="7"/>
  <c r="C102" i="7" s="1"/>
  <c r="A150" i="7"/>
  <c r="D150" i="7" s="1"/>
  <c r="A109" i="7"/>
  <c r="C109" i="7" s="1"/>
  <c r="A27" i="7"/>
  <c r="C27" i="7" s="1"/>
  <c r="A139" i="7"/>
  <c r="D139" i="7" s="1"/>
  <c r="A74" i="7"/>
  <c r="D74" i="7" s="1"/>
  <c r="A100" i="7"/>
  <c r="D100" i="7" s="1"/>
  <c r="A60" i="7"/>
  <c r="C60" i="7" s="1"/>
  <c r="A16" i="7"/>
  <c r="C16" i="7" s="1"/>
  <c r="A57" i="7"/>
  <c r="D57" i="7" s="1"/>
  <c r="A199" i="7"/>
  <c r="C199" i="7" s="1"/>
  <c r="A347" i="7"/>
  <c r="C347" i="7" s="1"/>
  <c r="A239" i="7"/>
  <c r="D239" i="7" s="1"/>
  <c r="A294" i="7"/>
  <c r="C294" i="7" s="1"/>
  <c r="A230" i="7"/>
  <c r="C230" i="7" s="1"/>
  <c r="A174" i="7"/>
  <c r="D174" i="7" s="1"/>
  <c r="A47" i="7"/>
  <c r="D47" i="7" s="1"/>
  <c r="A307" i="7"/>
  <c r="D307" i="7" s="1"/>
  <c r="A259" i="7"/>
  <c r="D259" i="7" s="1"/>
  <c r="A203" i="7"/>
  <c r="C203" i="7" s="1"/>
  <c r="A78" i="7"/>
  <c r="C78" i="7" s="1"/>
  <c r="A330" i="7"/>
  <c r="C330" i="7" s="1"/>
  <c r="A282" i="7"/>
  <c r="D282" i="7" s="1"/>
  <c r="A218" i="7"/>
  <c r="D218" i="7" s="1"/>
  <c r="A156" i="7"/>
  <c r="C156" i="7" s="1"/>
  <c r="A332" i="7"/>
  <c r="C332" i="7" s="1"/>
  <c r="A300" i="7"/>
  <c r="C300" i="7" s="1"/>
  <c r="A276" i="7"/>
  <c r="C276" i="7" s="1"/>
  <c r="A248" i="7"/>
  <c r="C248" i="7" s="1"/>
  <c r="A216" i="7"/>
  <c r="D216" i="7" s="1"/>
  <c r="A188" i="7"/>
  <c r="D188" i="7" s="1"/>
  <c r="A160" i="7"/>
  <c r="D160" i="7" s="1"/>
  <c r="A39" i="7"/>
  <c r="D39" i="7" s="1"/>
  <c r="A305" i="7"/>
  <c r="C305" i="7" s="1"/>
  <c r="A261" i="7"/>
  <c r="D261" i="7" s="1"/>
  <c r="A217" i="7"/>
  <c r="C217" i="7" s="1"/>
  <c r="A177" i="7"/>
  <c r="C177" i="7" s="1"/>
  <c r="A86" i="7"/>
  <c r="C86" i="7" s="1"/>
  <c r="A142" i="7"/>
  <c r="C142" i="7" s="1"/>
  <c r="A107" i="7"/>
  <c r="D107" i="7" s="1"/>
  <c r="A19" i="7"/>
  <c r="D19" i="7" s="1"/>
  <c r="A131" i="7"/>
  <c r="C131" i="7" s="1"/>
  <c r="A66" i="7"/>
  <c r="C66" i="7" s="1"/>
  <c r="A96" i="7"/>
  <c r="C96" i="7" s="1"/>
  <c r="A52" i="7"/>
  <c r="D52" i="7" s="1"/>
  <c r="A12" i="7"/>
  <c r="D12" i="7" s="1"/>
  <c r="A53" i="7"/>
  <c r="C53" i="7" s="1"/>
  <c r="A295" i="7"/>
  <c r="C295" i="7" s="1"/>
  <c r="A30" i="7"/>
  <c r="D30" i="7" s="1"/>
  <c r="J4" i="5"/>
  <c r="O4" i="5" s="1"/>
  <c r="Q4" i="5" s="1"/>
  <c r="A94" i="7"/>
  <c r="D94" i="7" s="1"/>
  <c r="A340" i="7"/>
  <c r="D340" i="7" s="1"/>
  <c r="A183" i="7"/>
  <c r="D183" i="7" s="1"/>
  <c r="A287" i="7"/>
  <c r="D287" i="7" s="1"/>
  <c r="A62" i="7"/>
  <c r="C62" i="7" s="1"/>
  <c r="A263" i="7"/>
  <c r="D263" i="7" s="1"/>
  <c r="A21" i="7"/>
  <c r="D21" i="7" s="1"/>
  <c r="A41" i="7"/>
  <c r="C41" i="7" s="1"/>
  <c r="A61" i="7"/>
  <c r="D61" i="7" s="1"/>
  <c r="A85" i="7"/>
  <c r="D85" i="7" s="1"/>
  <c r="A105" i="7"/>
  <c r="D105" i="7" s="1"/>
  <c r="A24" i="7"/>
  <c r="D24" i="7" s="1"/>
  <c r="A40" i="7"/>
  <c r="D40" i="7" s="1"/>
  <c r="A56" i="7"/>
  <c r="C56" i="7" s="1"/>
  <c r="A72" i="7"/>
  <c r="C72" i="7" s="1"/>
  <c r="A88" i="7"/>
  <c r="D88" i="7" s="1"/>
  <c r="A104" i="7"/>
  <c r="D104" i="7" s="1"/>
  <c r="A26" i="7"/>
  <c r="C26" i="7" s="1"/>
  <c r="A58" i="7"/>
  <c r="D58" i="7" s="1"/>
  <c r="A90" i="7"/>
  <c r="D90" i="7" s="1"/>
  <c r="A119" i="7"/>
  <c r="D119" i="7" s="1"/>
  <c r="A135" i="7"/>
  <c r="C135" i="7" s="1"/>
  <c r="A151" i="7"/>
  <c r="C151" i="7" s="1"/>
  <c r="A167" i="7"/>
  <c r="D167" i="7" s="1"/>
  <c r="A35" i="7"/>
  <c r="C35" i="7" s="1"/>
  <c r="A67" i="7"/>
  <c r="D67" i="7" s="1"/>
  <c r="A99" i="7"/>
  <c r="C99" i="7" s="1"/>
  <c r="A114" i="7"/>
  <c r="D114" i="7" s="1"/>
  <c r="A130" i="7"/>
  <c r="D130" i="7" s="1"/>
  <c r="A146" i="7"/>
  <c r="C146" i="7" s="1"/>
  <c r="A162" i="7"/>
  <c r="C162" i="7" s="1"/>
  <c r="A54" i="7"/>
  <c r="D54" i="7" s="1"/>
  <c r="A117" i="7"/>
  <c r="C117" i="7" s="1"/>
  <c r="A149" i="7"/>
  <c r="C149" i="7" s="1"/>
  <c r="A173" i="7"/>
  <c r="C173" i="7" s="1"/>
  <c r="A189" i="7"/>
  <c r="D189" i="7" s="1"/>
  <c r="A205" i="7"/>
  <c r="D205" i="7" s="1"/>
  <c r="A221" i="7"/>
  <c r="C221" i="7" s="1"/>
  <c r="A237" i="7"/>
  <c r="D237" i="7" s="1"/>
  <c r="A253" i="7"/>
  <c r="D253" i="7" s="1"/>
  <c r="A269" i="7"/>
  <c r="C269" i="7" s="1"/>
  <c r="A285" i="7"/>
  <c r="C285" i="7" s="1"/>
  <c r="A301" i="7"/>
  <c r="C301" i="7" s="1"/>
  <c r="A317" i="7"/>
  <c r="C317" i="7" s="1"/>
  <c r="A333" i="7"/>
  <c r="C333" i="7" s="1"/>
  <c r="A55" i="7"/>
  <c r="D55" i="7" s="1"/>
  <c r="A120" i="7"/>
  <c r="D120" i="7" s="1"/>
  <c r="A152" i="7"/>
  <c r="C152" i="7" s="1"/>
  <c r="A176" i="7"/>
  <c r="C176" i="7" s="1"/>
  <c r="A192" i="7"/>
  <c r="D192" i="7" s="1"/>
  <c r="A208" i="7"/>
  <c r="C208" i="7" s="1"/>
  <c r="A224" i="7"/>
  <c r="C224" i="7" s="1"/>
  <c r="A240" i="7"/>
  <c r="C240" i="7" s="1"/>
  <c r="A256" i="7"/>
  <c r="C256" i="7" s="1"/>
  <c r="A272" i="7"/>
  <c r="C272" i="7" s="1"/>
  <c r="A288" i="7"/>
  <c r="C288" i="7" s="1"/>
  <c r="A304" i="7"/>
  <c r="C304" i="7" s="1"/>
  <c r="A320" i="7"/>
  <c r="C320" i="7" s="1"/>
  <c r="A336" i="7"/>
  <c r="C336" i="7" s="1"/>
  <c r="A124" i="7"/>
  <c r="C124" i="7" s="1"/>
  <c r="A178" i="7"/>
  <c r="C178" i="7" s="1"/>
  <c r="A210" i="7"/>
  <c r="C210" i="7" s="1"/>
  <c r="A242" i="7"/>
  <c r="D242" i="7" s="1"/>
  <c r="A274" i="7"/>
  <c r="D274" i="7" s="1"/>
  <c r="A306" i="7"/>
  <c r="D306" i="7" s="1"/>
  <c r="A338" i="7"/>
  <c r="C338" i="7" s="1"/>
  <c r="A14" i="7"/>
  <c r="D14" i="7" s="1"/>
  <c r="A137" i="7"/>
  <c r="C137" i="7" s="1"/>
  <c r="A187" i="7"/>
  <c r="C187" i="7" s="1"/>
  <c r="A219" i="7"/>
  <c r="C219" i="7" s="1"/>
  <c r="A251" i="7"/>
  <c r="D251" i="7" s="1"/>
  <c r="A283" i="7"/>
  <c r="D283" i="7" s="1"/>
  <c r="A315" i="7"/>
  <c r="D315" i="7" s="1"/>
  <c r="A345" i="7"/>
  <c r="D345" i="7" s="1"/>
  <c r="A79" i="7"/>
  <c r="D79" i="7" s="1"/>
  <c r="A148" i="7"/>
  <c r="C148" i="7" s="1"/>
  <c r="A190" i="7"/>
  <c r="C190" i="7" s="1"/>
  <c r="A222" i="7"/>
  <c r="C222" i="7" s="1"/>
  <c r="A254" i="7"/>
  <c r="D254" i="7" s="1"/>
  <c r="A286" i="7"/>
  <c r="D286" i="7" s="1"/>
  <c r="A318" i="7"/>
  <c r="C318" i="7" s="1"/>
  <c r="J12" i="5"/>
  <c r="O12" i="5" s="1"/>
  <c r="Q12" i="5" s="1"/>
  <c r="J10" i="5"/>
  <c r="O10" i="5" s="1"/>
  <c r="Q10" i="5" s="1"/>
  <c r="J15" i="5"/>
  <c r="O15" i="5" s="1"/>
  <c r="Q15" i="5" s="1"/>
  <c r="J19" i="5"/>
  <c r="O19" i="5" s="1"/>
  <c r="Q19" i="5" s="1"/>
  <c r="J23" i="5"/>
  <c r="O23" i="5" s="1"/>
  <c r="Q23" i="5" s="1"/>
  <c r="K13" i="5"/>
  <c r="P13" i="5" s="1"/>
  <c r="J6" i="5"/>
  <c r="O6" i="5" s="1"/>
  <c r="Q6" i="5" s="1"/>
  <c r="J14" i="5"/>
  <c r="O14" i="5" s="1"/>
  <c r="Q14" i="5" s="1"/>
  <c r="J18" i="5"/>
  <c r="O18" i="5" s="1"/>
  <c r="Q18" i="5" s="1"/>
  <c r="J22" i="5"/>
  <c r="O22" i="5" s="1"/>
  <c r="Q22" i="5" s="1"/>
  <c r="K11" i="5"/>
  <c r="P11" i="5" s="1"/>
  <c r="A97" i="7"/>
  <c r="C97" i="7" s="1"/>
  <c r="A81" i="7"/>
  <c r="D81" i="7" s="1"/>
  <c r="A65" i="7"/>
  <c r="D65" i="7" s="1"/>
  <c r="A49" i="7"/>
  <c r="D49" i="7" s="1"/>
  <c r="A33" i="7"/>
  <c r="C33" i="7" s="1"/>
  <c r="A17" i="7"/>
  <c r="C17" i="7" s="1"/>
  <c r="A231" i="7"/>
  <c r="C231" i="7" s="1"/>
  <c r="A344" i="7"/>
  <c r="C344" i="7" s="1"/>
  <c r="A191" i="7"/>
  <c r="D191" i="7" s="1"/>
  <c r="A319" i="7"/>
  <c r="D319" i="7" s="1"/>
  <c r="A113" i="7"/>
  <c r="C113" i="7" s="1"/>
  <c r="A279" i="7"/>
  <c r="C279" i="7" s="1"/>
  <c r="K9" i="5"/>
  <c r="P9" i="5" s="1"/>
  <c r="Q27" i="6"/>
  <c r="Q28" i="6"/>
  <c r="G28" i="6"/>
  <c r="D2" i="7"/>
  <c r="H2" i="7" s="1"/>
  <c r="I2" i="7" s="1"/>
  <c r="C2" i="7"/>
  <c r="F2" i="7" s="1"/>
  <c r="D4" i="7"/>
  <c r="H4" i="7" s="1"/>
  <c r="I4" i="7" s="1"/>
  <c r="E4" i="7"/>
  <c r="C4" i="7"/>
  <c r="F4" i="7" s="1"/>
  <c r="E2" i="7"/>
  <c r="C322" i="7"/>
  <c r="D322" i="7"/>
  <c r="E5" i="7"/>
  <c r="C5" i="7"/>
  <c r="F5" i="7" s="1"/>
  <c r="D5" i="7"/>
  <c r="H5" i="7" s="1"/>
  <c r="I5" i="7" s="1"/>
  <c r="D271" i="7"/>
  <c r="C271" i="7"/>
  <c r="C3" i="7"/>
  <c r="F3" i="7" s="1"/>
  <c r="D3" i="7"/>
  <c r="H3" i="7" s="1"/>
  <c r="I3" i="7" s="1"/>
  <c r="E3" i="7"/>
  <c r="C243" i="7"/>
  <c r="C249" i="7"/>
  <c r="D335" i="7"/>
  <c r="C6" i="7"/>
  <c r="F6" i="7" s="1"/>
  <c r="D6" i="7"/>
  <c r="H6" i="7" s="1"/>
  <c r="I6" i="7" s="1"/>
  <c r="E6" i="7"/>
  <c r="C250" i="7"/>
  <c r="C140" i="7"/>
  <c r="D273" i="7"/>
  <c r="C29" i="7"/>
  <c r="D29" i="7"/>
  <c r="C226" i="7" l="1"/>
  <c r="C118" i="7"/>
  <c r="C270" i="7"/>
  <c r="C139" i="7"/>
  <c r="C331" i="7"/>
  <c r="C128" i="7"/>
  <c r="D275" i="7"/>
  <c r="C202" i="7"/>
  <c r="D46" i="7"/>
  <c r="D34" i="7"/>
  <c r="C75" i="7"/>
  <c r="C192" i="7"/>
  <c r="D17" i="7"/>
  <c r="C345" i="7"/>
  <c r="C349" i="7"/>
  <c r="C93" i="7"/>
  <c r="D257" i="7"/>
  <c r="D48" i="7"/>
  <c r="D154" i="7"/>
  <c r="D38" i="7"/>
  <c r="C340" i="7"/>
  <c r="D248" i="7"/>
  <c r="C67" i="7"/>
  <c r="D149" i="7"/>
  <c r="C324" i="7"/>
  <c r="D326" i="7"/>
  <c r="D108" i="7"/>
  <c r="C180" i="7"/>
  <c r="D82" i="7"/>
  <c r="D207" i="7"/>
  <c r="D309" i="7"/>
  <c r="C214" i="7"/>
  <c r="D194" i="7"/>
  <c r="C311" i="7"/>
  <c r="D80" i="7"/>
  <c r="D42" i="7"/>
  <c r="D71" i="7"/>
  <c r="C323" i="7"/>
  <c r="C85" i="7"/>
  <c r="C116" i="7"/>
  <c r="C239" i="7"/>
  <c r="D320" i="7"/>
  <c r="C59" i="7"/>
  <c r="D69" i="7"/>
  <c r="C31" i="7"/>
  <c r="D158" i="7"/>
  <c r="D177" i="7"/>
  <c r="D186" i="7"/>
  <c r="C223" i="7"/>
  <c r="D338" i="7"/>
  <c r="D112" i="7"/>
  <c r="D78" i="7"/>
  <c r="D111" i="7"/>
  <c r="D28" i="7"/>
  <c r="D134" i="7"/>
  <c r="C220" i="7"/>
  <c r="D26" i="7"/>
  <c r="D164" i="7"/>
  <c r="C52" i="7"/>
  <c r="D285" i="7"/>
  <c r="C123" i="7"/>
  <c r="D136" i="7"/>
  <c r="C95" i="7"/>
  <c r="C94" i="7"/>
  <c r="C166" i="7"/>
  <c r="D72" i="5"/>
  <c r="C72" i="5"/>
  <c r="C18" i="12"/>
  <c r="D18" i="12"/>
  <c r="C16" i="12"/>
  <c r="D16" i="12"/>
  <c r="C17" i="12"/>
  <c r="D17" i="12"/>
  <c r="C47" i="12"/>
  <c r="D47" i="12"/>
  <c r="C49" i="12"/>
  <c r="D49" i="12"/>
  <c r="C48" i="12"/>
  <c r="D48" i="12"/>
  <c r="B46" i="12"/>
  <c r="D200" i="7"/>
  <c r="D129" i="7"/>
  <c r="C77" i="7"/>
  <c r="H62" i="12"/>
  <c r="H10" i="12"/>
  <c r="D110" i="7"/>
  <c r="C213" i="7"/>
  <c r="C37" i="7"/>
  <c r="C244" i="7"/>
  <c r="D84" i="7"/>
  <c r="E84" i="5"/>
  <c r="D262" i="7"/>
  <c r="D321" i="7"/>
  <c r="F84" i="5"/>
  <c r="D81" i="5"/>
  <c r="D84" i="5" s="1"/>
  <c r="C84" i="5"/>
  <c r="G25" i="6"/>
  <c r="B15" i="12"/>
  <c r="C313" i="7"/>
  <c r="D70" i="7"/>
  <c r="D68" i="7"/>
  <c r="D268" i="7"/>
  <c r="P3" i="5"/>
  <c r="O7" i="5"/>
  <c r="Q7" i="5" s="1"/>
  <c r="O3" i="5"/>
  <c r="C310" i="7"/>
  <c r="D89" i="7"/>
  <c r="C147" i="7"/>
  <c r="P10" i="5"/>
  <c r="P5" i="5"/>
  <c r="D45" i="7"/>
  <c r="C195" i="7"/>
  <c r="D209" i="7"/>
  <c r="C83" i="7"/>
  <c r="O5" i="5"/>
  <c r="Q5" i="5" s="1"/>
  <c r="P12" i="5"/>
  <c r="P8" i="5"/>
  <c r="D350" i="7"/>
  <c r="C290" i="7"/>
  <c r="O11" i="5"/>
  <c r="C201" i="7"/>
  <c r="O9" i="5"/>
  <c r="Q9" i="5" s="1"/>
  <c r="C183" i="7"/>
  <c r="C155" i="7"/>
  <c r="C150" i="7"/>
  <c r="C43" i="7"/>
  <c r="C98" i="7"/>
  <c r="D342" i="7"/>
  <c r="D339" i="7"/>
  <c r="C245" i="7"/>
  <c r="C13" i="7"/>
  <c r="D121" i="7"/>
  <c r="C159" i="7"/>
  <c r="D217" i="7"/>
  <c r="C179" i="7"/>
  <c r="D66" i="7"/>
  <c r="C196" i="7"/>
  <c r="D277" i="7"/>
  <c r="C252" i="7"/>
  <c r="C328" i="7"/>
  <c r="O2" i="5"/>
  <c r="Q2" i="5" s="1"/>
  <c r="J27" i="5"/>
  <c r="K27" i="5"/>
  <c r="D291" i="7"/>
  <c r="D299" i="7"/>
  <c r="C212" i="7"/>
  <c r="D199" i="7"/>
  <c r="D247" i="7"/>
  <c r="D44" i="7"/>
  <c r="D60" i="7"/>
  <c r="C107" i="7"/>
  <c r="C284" i="7"/>
  <c r="C160" i="7"/>
  <c r="C327" i="7"/>
  <c r="D163" i="7"/>
  <c r="D296" i="7"/>
  <c r="D153" i="7"/>
  <c r="D337" i="7"/>
  <c r="D241" i="7"/>
  <c r="D227" i="7"/>
  <c r="C198" i="7"/>
  <c r="C22" i="7"/>
  <c r="D292" i="7"/>
  <c r="C165" i="7"/>
  <c r="C50" i="7"/>
  <c r="D305" i="7"/>
  <c r="C144" i="7"/>
  <c r="C298" i="7"/>
  <c r="C218" i="7"/>
  <c r="C12" i="7"/>
  <c r="D157" i="7"/>
  <c r="C259" i="7"/>
  <c r="C20" i="7"/>
  <c r="D133" i="7"/>
  <c r="D63" i="7"/>
  <c r="D346" i="7"/>
  <c r="D143" i="7"/>
  <c r="D276" i="7"/>
  <c r="D18" i="7"/>
  <c r="D234" i="7"/>
  <c r="C251" i="7"/>
  <c r="D193" i="7"/>
  <c r="C125" i="7"/>
  <c r="C61" i="7"/>
  <c r="C11" i="7"/>
  <c r="D225" i="7"/>
  <c r="C314" i="7"/>
  <c r="C21" i="7"/>
  <c r="C281" i="7"/>
  <c r="D316" i="7"/>
  <c r="D53" i="7"/>
  <c r="D230" i="7"/>
  <c r="C255" i="7"/>
  <c r="C264" i="7"/>
  <c r="D16" i="7"/>
  <c r="D260" i="7"/>
  <c r="D142" i="7"/>
  <c r="C39" i="7"/>
  <c r="C92" i="7"/>
  <c r="C282" i="7"/>
  <c r="C57" i="7"/>
  <c r="C120" i="7"/>
  <c r="D113" i="7"/>
  <c r="C100" i="7"/>
  <c r="C141" i="7"/>
  <c r="C188" i="7"/>
  <c r="C182" i="7"/>
  <c r="C303" i="7"/>
  <c r="C101" i="7"/>
  <c r="C30" i="7"/>
  <c r="D219" i="7"/>
  <c r="C81" i="7"/>
  <c r="D185" i="7"/>
  <c r="D135" i="7"/>
  <c r="D221" i="7"/>
  <c r="C19" i="7"/>
  <c r="D184" i="7"/>
  <c r="C55" i="7"/>
  <c r="D210" i="7"/>
  <c r="C263" i="7"/>
  <c r="D222" i="7"/>
  <c r="C319" i="7"/>
  <c r="C171" i="7"/>
  <c r="D238" i="7"/>
  <c r="D102" i="7"/>
  <c r="C308" i="7"/>
  <c r="C228" i="7"/>
  <c r="C76" i="7"/>
  <c r="D289" i="7"/>
  <c r="C307" i="7"/>
  <c r="D64" i="7"/>
  <c r="C74" i="7"/>
  <c r="D138" i="7"/>
  <c r="D197" i="7"/>
  <c r="C23" i="7"/>
  <c r="D156" i="7"/>
  <c r="C47" i="7"/>
  <c r="D56" i="7"/>
  <c r="D146" i="7"/>
  <c r="C87" i="7"/>
  <c r="D302" i="7"/>
  <c r="D115" i="7"/>
  <c r="D256" i="7"/>
  <c r="D301" i="7"/>
  <c r="C65" i="7"/>
  <c r="D106" i="7"/>
  <c r="N25" i="5"/>
  <c r="N24" i="5"/>
  <c r="N23" i="5"/>
  <c r="N22" i="5"/>
  <c r="N21" i="5"/>
  <c r="N20" i="5"/>
  <c r="N19" i="5"/>
  <c r="N18" i="5"/>
  <c r="N17" i="5"/>
  <c r="N16" i="5"/>
  <c r="N15" i="5"/>
  <c r="N14" i="5"/>
  <c r="N12" i="5"/>
  <c r="N4" i="5"/>
  <c r="N8" i="5"/>
  <c r="N13" i="5"/>
  <c r="N6" i="5"/>
  <c r="N10" i="5"/>
  <c r="D272" i="7"/>
  <c r="D86" i="7"/>
  <c r="D294" i="7"/>
  <c r="D131" i="7"/>
  <c r="D246" i="7"/>
  <c r="C127" i="7"/>
  <c r="C293" i="7"/>
  <c r="C216" i="7"/>
  <c r="C15" i="7"/>
  <c r="C334" i="7"/>
  <c r="C36" i="7"/>
  <c r="C329" i="7"/>
  <c r="C189" i="7"/>
  <c r="D336" i="7"/>
  <c r="C32" i="7"/>
  <c r="C325" i="7"/>
  <c r="C312" i="7"/>
  <c r="C90" i="7"/>
  <c r="C54" i="7"/>
  <c r="D109" i="7"/>
  <c r="C169" i="7"/>
  <c r="C103" i="7"/>
  <c r="C287" i="7"/>
  <c r="D295" i="7"/>
  <c r="C88" i="7"/>
  <c r="C114" i="7"/>
  <c r="D208" i="7"/>
  <c r="C274" i="7"/>
  <c r="C51" i="7"/>
  <c r="C229" i="7"/>
  <c r="C232" i="7"/>
  <c r="C280" i="7"/>
  <c r="D235" i="7"/>
  <c r="D236" i="7"/>
  <c r="C24" i="7"/>
  <c r="C258" i="7"/>
  <c r="D231" i="7"/>
  <c r="C79" i="7"/>
  <c r="C167" i="7"/>
  <c r="D168" i="7"/>
  <c r="C261" i="7"/>
  <c r="D175" i="7"/>
  <c r="D137" i="7"/>
  <c r="C286" i="7"/>
  <c r="D126" i="7"/>
  <c r="D265" i="7"/>
  <c r="C253" i="7"/>
  <c r="C233" i="7"/>
  <c r="C204" i="7"/>
  <c r="C266" i="7"/>
  <c r="D341" i="7"/>
  <c r="D148" i="7"/>
  <c r="D203" i="7"/>
  <c r="C145" i="7"/>
  <c r="C73" i="7"/>
  <c r="D27" i="7"/>
  <c r="C58" i="7"/>
  <c r="D347" i="7"/>
  <c r="D162" i="7"/>
  <c r="C174" i="7"/>
  <c r="D91" i="7"/>
  <c r="D300" i="7"/>
  <c r="C211" i="7"/>
  <c r="C132" i="7"/>
  <c r="C14" i="7"/>
  <c r="D25" i="7"/>
  <c r="C191" i="7"/>
  <c r="C206" i="7"/>
  <c r="C40" i="7"/>
  <c r="C242" i="7"/>
  <c r="D33" i="7"/>
  <c r="D96" i="7"/>
  <c r="D122" i="7"/>
  <c r="C181" i="7"/>
  <c r="D170" i="7"/>
  <c r="C343" i="7"/>
  <c r="D97" i="7"/>
  <c r="D35" i="7"/>
  <c r="C254" i="7"/>
  <c r="C297" i="7"/>
  <c r="D172" i="7"/>
  <c r="D41" i="7"/>
  <c r="D72" i="7"/>
  <c r="D173" i="7"/>
  <c r="D267" i="7"/>
  <c r="D348" i="7"/>
  <c r="D330" i="7"/>
  <c r="C278" i="7"/>
  <c r="C215" i="7"/>
  <c r="C105" i="7"/>
  <c r="D151" i="7"/>
  <c r="D332" i="7"/>
  <c r="C161" i="7"/>
  <c r="D99" i="7"/>
  <c r="C237" i="7"/>
  <c r="C104" i="7"/>
  <c r="D152" i="7"/>
  <c r="C205" i="7"/>
  <c r="C119" i="7"/>
  <c r="D117" i="7"/>
  <c r="D317" i="7"/>
  <c r="L25" i="6"/>
  <c r="D187" i="7"/>
  <c r="D124" i="7"/>
  <c r="C130" i="7"/>
  <c r="D288" i="7"/>
  <c r="C306" i="7"/>
  <c r="C283" i="7"/>
  <c r="D224" i="7"/>
  <c r="D190" i="7"/>
  <c r="D62" i="7"/>
  <c r="D318" i="7"/>
  <c r="D279" i="7"/>
  <c r="D344" i="7"/>
  <c r="C49" i="7"/>
  <c r="D269" i="7"/>
  <c r="D333" i="7"/>
  <c r="D176" i="7"/>
  <c r="D240" i="7"/>
  <c r="D304" i="7"/>
  <c r="D178" i="7"/>
  <c r="C315" i="7"/>
  <c r="E7" i="7"/>
  <c r="G4" i="7" s="1"/>
  <c r="C15" i="12" l="1"/>
  <c r="C20" i="12" s="1"/>
  <c r="D15" i="12"/>
  <c r="D20" i="12" s="1"/>
  <c r="C46" i="12"/>
  <c r="C53" i="12" s="1"/>
  <c r="D46" i="12"/>
  <c r="D53" i="12" s="1"/>
  <c r="N25" i="6"/>
  <c r="D76" i="5"/>
  <c r="I25" i="6"/>
  <c r="I29" i="6" s="1"/>
  <c r="C76" i="5"/>
  <c r="N7" i="5"/>
  <c r="N5" i="5"/>
  <c r="N9" i="5"/>
  <c r="Q3" i="5"/>
  <c r="N3" i="5"/>
  <c r="Q11" i="5"/>
  <c r="N11" i="5"/>
  <c r="N2" i="5"/>
  <c r="G2" i="7"/>
  <c r="G3" i="7"/>
  <c r="G6" i="7"/>
  <c r="G5" i="7"/>
  <c r="C21" i="12" l="1"/>
  <c r="D54" i="12"/>
  <c r="C54" i="12"/>
  <c r="D21" i="12"/>
  <c r="H54" i="12" l="1"/>
  <c r="H21" i="12"/>
  <c r="H74" i="12" l="1"/>
  <c r="B74" i="12" s="1"/>
  <c r="D43" i="6" s="1"/>
</calcChain>
</file>

<file path=xl/sharedStrings.xml><?xml version="1.0" encoding="utf-8"?>
<sst xmlns="http://schemas.openxmlformats.org/spreadsheetml/2006/main" count="2503" uniqueCount="205">
  <si>
    <t>Dec</t>
  </si>
  <si>
    <t>Nov</t>
  </si>
  <si>
    <t>Oct</t>
  </si>
  <si>
    <t>Sep</t>
  </si>
  <si>
    <t>Aug</t>
  </si>
  <si>
    <t>Jul</t>
  </si>
  <si>
    <t>Jun</t>
  </si>
  <si>
    <t>May</t>
  </si>
  <si>
    <t>Forecast 3</t>
  </si>
  <si>
    <t>Expenses</t>
  </si>
  <si>
    <t>Apr</t>
  </si>
  <si>
    <t>Forecast 2</t>
  </si>
  <si>
    <t>Revenue</t>
  </si>
  <si>
    <t>Mar</t>
  </si>
  <si>
    <t>Forecast 1</t>
  </si>
  <si>
    <t>EBIT</t>
  </si>
  <si>
    <t>Feb</t>
  </si>
  <si>
    <t>Budget</t>
  </si>
  <si>
    <t>Group</t>
  </si>
  <si>
    <t>Report</t>
  </si>
  <si>
    <t>Jan</t>
  </si>
  <si>
    <t>Actual</t>
  </si>
  <si>
    <t>List of Areas</t>
  </si>
  <si>
    <t>Region</t>
  </si>
  <si>
    <t>Exp Budget</t>
  </si>
  <si>
    <t>Exp Actual</t>
  </si>
  <si>
    <t>Rev Budget</t>
  </si>
  <si>
    <t xml:space="preserve">Rev Actual </t>
  </si>
  <si>
    <t>P&amp;L Budget</t>
  </si>
  <si>
    <t>P&amp;L Actual</t>
  </si>
  <si>
    <t>Project 5</t>
  </si>
  <si>
    <t>Project 4</t>
  </si>
  <si>
    <t>Project 3</t>
  </si>
  <si>
    <t>Project 2</t>
  </si>
  <si>
    <t>Project 1</t>
  </si>
  <si>
    <t>Mthly Spend</t>
  </si>
  <si>
    <t>Project</t>
  </si>
  <si>
    <t>Index</t>
  </si>
  <si>
    <t>Overtime Hrs</t>
  </si>
  <si>
    <t>FTEs</t>
  </si>
  <si>
    <t>City</t>
  </si>
  <si>
    <t>Projects</t>
  </si>
  <si>
    <t>OT Hrs</t>
  </si>
  <si>
    <t>Other Measure</t>
  </si>
  <si>
    <t>Leave Balances</t>
  </si>
  <si>
    <t>Menu</t>
  </si>
  <si>
    <t>Total FTEs</t>
  </si>
  <si>
    <t>Capital Spend</t>
  </si>
  <si>
    <t>Hrs</t>
  </si>
  <si>
    <t>Overtime</t>
  </si>
  <si>
    <t>Headcount</t>
  </si>
  <si>
    <t>`</t>
  </si>
  <si>
    <t>Avg Svs Length</t>
  </si>
  <si>
    <t>Avg Salary</t>
  </si>
  <si>
    <t>Month</t>
  </si>
  <si>
    <t>Leave Bal</t>
  </si>
  <si>
    <t>Top 5</t>
  </si>
  <si>
    <t>Emp1</t>
  </si>
  <si>
    <t>Emp2</t>
  </si>
  <si>
    <t>Emp3</t>
  </si>
  <si>
    <t>Emp4</t>
  </si>
  <si>
    <t>Emp5</t>
  </si>
  <si>
    <t>y</t>
  </si>
  <si>
    <t>x</t>
  </si>
  <si>
    <t>Product</t>
  </si>
  <si>
    <t>Profit %</t>
  </si>
  <si>
    <t>Growth</t>
  </si>
  <si>
    <t>Sales Volume</t>
  </si>
  <si>
    <t>Sales Growth</t>
  </si>
  <si>
    <t>Date</t>
  </si>
  <si>
    <t>PY</t>
  </si>
  <si>
    <t>CY</t>
  </si>
  <si>
    <t>Volume</t>
  </si>
  <si>
    <t>Staff</t>
  </si>
  <si>
    <t>Employee 1</t>
  </si>
  <si>
    <t>Employee 2</t>
  </si>
  <si>
    <t>Employee 3</t>
  </si>
  <si>
    <t>Employee 4</t>
  </si>
  <si>
    <t>Employee 5</t>
  </si>
  <si>
    <t>HR</t>
  </si>
  <si>
    <t>CY F %</t>
  </si>
  <si>
    <t>Male %</t>
  </si>
  <si>
    <t>Cash</t>
  </si>
  <si>
    <t>Value</t>
  </si>
  <si>
    <t>Reserve</t>
  </si>
  <si>
    <t>Type</t>
  </si>
  <si>
    <t>State</t>
  </si>
  <si>
    <t>Termination</t>
  </si>
  <si>
    <t>New Hires</t>
  </si>
  <si>
    <t>Consultants</t>
  </si>
  <si>
    <t>Operations</t>
  </si>
  <si>
    <t>Strategy</t>
  </si>
  <si>
    <t>Finance</t>
  </si>
  <si>
    <t>Commercial</t>
  </si>
  <si>
    <t>Expenditure by Department</t>
  </si>
  <si>
    <t>Dept</t>
  </si>
  <si>
    <t>Stock Price</t>
  </si>
  <si>
    <t>▲</t>
  </si>
  <si>
    <t>▼</t>
  </si>
  <si>
    <t>Category</t>
  </si>
  <si>
    <t>Exp</t>
  </si>
  <si>
    <t>Issues PY</t>
  </si>
  <si>
    <t>Issues CY</t>
  </si>
  <si>
    <t>New Proj</t>
  </si>
  <si>
    <t>Social Campaigns</t>
  </si>
  <si>
    <t>Alliances</t>
  </si>
  <si>
    <t>Community</t>
  </si>
  <si>
    <t>Chart label</t>
  </si>
  <si>
    <t>Stock PY</t>
  </si>
  <si>
    <t>Stock CY</t>
  </si>
  <si>
    <t>Dates</t>
  </si>
  <si>
    <t>Selection</t>
  </si>
  <si>
    <t>Total</t>
  </si>
  <si>
    <t>Employee</t>
  </si>
  <si>
    <t>Check</t>
  </si>
  <si>
    <t>Choice</t>
  </si>
  <si>
    <t>Years</t>
  </si>
  <si>
    <t>Totals</t>
  </si>
  <si>
    <t>Check PL</t>
  </si>
  <si>
    <t>Check Projects</t>
  </si>
  <si>
    <t>HR Issues</t>
  </si>
  <si>
    <t>FTE and Leave</t>
  </si>
  <si>
    <t>FTE &amp; OT Hours</t>
  </si>
  <si>
    <t>Leave</t>
  </si>
  <si>
    <t>Demographics</t>
  </si>
  <si>
    <t>Up Down</t>
  </si>
  <si>
    <t>HR Data</t>
  </si>
  <si>
    <t>HR Metrics A</t>
  </si>
  <si>
    <t>HR Metrics B</t>
  </si>
  <si>
    <t>Stock Metrics</t>
  </si>
  <si>
    <t>Lists</t>
  </si>
  <si>
    <t>Data</t>
  </si>
  <si>
    <t>Sales</t>
  </si>
  <si>
    <t>Profit</t>
  </si>
  <si>
    <t>Calcs</t>
  </si>
  <si>
    <t>Charts</t>
  </si>
  <si>
    <t>Dashboard</t>
  </si>
  <si>
    <t>Assumption</t>
  </si>
  <si>
    <t>Input</t>
  </si>
  <si>
    <t>Calculation</t>
  </si>
  <si>
    <t>Output</t>
  </si>
  <si>
    <t>Purpose</t>
  </si>
  <si>
    <t>Sheet</t>
  </si>
  <si>
    <t>Model</t>
  </si>
  <si>
    <t>General Workings of the model</t>
  </si>
  <si>
    <t>Desc</t>
  </si>
  <si>
    <t>Lists used in the model</t>
  </si>
  <si>
    <t>Projects used in the model</t>
  </si>
  <si>
    <t>Final output for the model</t>
  </si>
  <si>
    <t>Expense data</t>
  </si>
  <si>
    <t>PL Rev &amp; Exp data</t>
  </si>
  <si>
    <t>Revenue details</t>
  </si>
  <si>
    <t>Profits % and Volumes</t>
  </si>
  <si>
    <t>Cash position &amp; stock price</t>
  </si>
  <si>
    <t>Main calculations page</t>
  </si>
  <si>
    <t>Calcs for the charts</t>
  </si>
  <si>
    <t>checks and balances / flags</t>
  </si>
  <si>
    <t>Model Balance</t>
  </si>
  <si>
    <t>Proj Spend</t>
  </si>
  <si>
    <t>Check FTE &amp; OT</t>
  </si>
  <si>
    <t>Rev Exp &amp; PL</t>
  </si>
  <si>
    <t>Down Arrow</t>
  </si>
  <si>
    <t>Check FTE OT</t>
  </si>
  <si>
    <t>Total All Checks</t>
  </si>
  <si>
    <t>OK</t>
  </si>
  <si>
    <t>Check Model Calculations</t>
  </si>
  <si>
    <t>Check Flags</t>
  </si>
  <si>
    <t>Sheet Protected NO PASSWORD</t>
  </si>
  <si>
    <t>Additions</t>
  </si>
  <si>
    <t>Sheet protection no password</t>
  </si>
  <si>
    <t>Data Supplied by:</t>
  </si>
  <si>
    <t>CDMX</t>
  </si>
  <si>
    <t>Monterrey</t>
  </si>
  <si>
    <t>EdoMex</t>
  </si>
  <si>
    <t>Querétaro</t>
  </si>
  <si>
    <t>Gastro</t>
  </si>
  <si>
    <t>Oncology</t>
  </si>
  <si>
    <t>OTC</t>
  </si>
  <si>
    <t>Generics</t>
  </si>
  <si>
    <t>Cardio</t>
  </si>
  <si>
    <t>Brick001</t>
  </si>
  <si>
    <t>Brick002</t>
  </si>
  <si>
    <t>Brick003</t>
  </si>
  <si>
    <t>Brick004</t>
  </si>
  <si>
    <t>Brick005</t>
  </si>
  <si>
    <t>Brick006</t>
  </si>
  <si>
    <t>Brick007</t>
  </si>
  <si>
    <t>Brick008</t>
  </si>
  <si>
    <t>Brick009</t>
  </si>
  <si>
    <t>Brick010</t>
  </si>
  <si>
    <t>Brick011</t>
  </si>
  <si>
    <t>Brick012</t>
  </si>
  <si>
    <t>Brick013</t>
  </si>
  <si>
    <t>Brick014</t>
  </si>
  <si>
    <t>Brick015</t>
  </si>
  <si>
    <t>Brick016</t>
  </si>
  <si>
    <t>Sales &amp; Marketing</t>
  </si>
  <si>
    <t>Business Intelligence</t>
  </si>
  <si>
    <t>Gov.Sales</t>
  </si>
  <si>
    <t>AI Projects</t>
  </si>
  <si>
    <t>New Talent</t>
  </si>
  <si>
    <t>Top 5 $mxp</t>
  </si>
  <si>
    <t>S&amp;M</t>
  </si>
  <si>
    <t>AI</t>
  </si>
  <si>
    <t>C&amp;A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</si>
</sst>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_(* #,##0_);_(* \(#,##0\);_(* &quot;-&quot;??_);_(@_)"/>
    <numFmt numFmtId="166" formatCode="mmm\ yy"/>
    <numFmt numFmtId="167" formatCode="0.0%"/>
    <numFmt numFmtId="168" formatCode="#,##0.0_);\(#,##0.0\)"/>
    <numFmt numFmtId="169" formatCode="#,##0_);\(#,##0\)"/>
    <numFmt numFmtId="170" formatCode="#,##0.0\ &quot;m&quot;"/>
    <numFmt numFmtId="171" formatCode="_-* #,##0_-;\-* #,##0_-;_-* &quot;-&quot;??_-;_-@_-"/>
    <numFmt numFmtId="172" formatCode="mmm"/>
    <numFmt numFmtId="173" formatCode="#,##0.0,,\ &quot;m&quot;"/>
  </numFmts>
  <fonts count="2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indexed="63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color indexed="9"/>
      <name val="Arial"/>
      <family val="2"/>
    </font>
    <font>
      <sz val="10"/>
      <color indexed="33"/>
      <name val="Arial"/>
      <family val="2"/>
    </font>
    <font>
      <i/>
      <sz val="8.5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1"/>
      <color theme="0"/>
      <name val="Arial"/>
      <family val="2"/>
    </font>
    <font>
      <b/>
      <sz val="10"/>
      <color theme="3"/>
      <name val="Arial"/>
      <family val="2"/>
    </font>
    <font>
      <sz val="10"/>
      <color theme="4" tint="-0.249977111117893"/>
      <name val="Arial"/>
      <family val="2"/>
    </font>
    <font>
      <sz val="11"/>
      <color theme="0"/>
      <name val="Arial"/>
      <family val="2"/>
    </font>
    <font>
      <sz val="11"/>
      <color theme="1" tint="0.34998626667073579"/>
      <name val="Arial"/>
      <family val="2"/>
    </font>
    <font>
      <sz val="9"/>
      <color theme="1" tint="0.34998626667073579"/>
      <name val="Arial"/>
      <family val="2"/>
    </font>
    <font>
      <sz val="10"/>
      <color theme="1" tint="0.34998626667073579"/>
      <name val="Tahoma"/>
      <family val="2"/>
    </font>
    <font>
      <b/>
      <sz val="10"/>
      <color theme="1" tint="0.34998626667073579"/>
      <name val="Arial"/>
      <family val="2"/>
    </font>
    <font>
      <b/>
      <sz val="11"/>
      <color theme="1" tint="0.34998626667073579"/>
      <name val="Arial"/>
      <family val="2"/>
    </font>
    <font>
      <b/>
      <sz val="8"/>
      <color theme="1" tint="0.34998626667073579"/>
      <name val="Arial"/>
      <family val="2"/>
    </font>
    <font>
      <b/>
      <sz val="8.5"/>
      <color theme="1" tint="0.34998626667073579"/>
      <name val="Arial"/>
      <family val="2"/>
    </font>
    <font>
      <b/>
      <sz val="9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b/>
      <sz val="10"/>
      <color theme="4" tint="-0.249977111117893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CC"/>
        <bgColor indexed="64"/>
      </patternFill>
    </fill>
  </fills>
  <borders count="7">
    <border>
      <left/>
      <right/>
      <top/>
      <bottom/>
      <diagonal/>
    </border>
    <border>
      <left style="thin">
        <color indexed="23"/>
      </left>
      <right/>
      <top style="thin">
        <color indexed="23"/>
      </top>
      <bottom/>
      <diagonal/>
    </border>
    <border>
      <left/>
      <right/>
      <top style="thin">
        <color indexed="23"/>
      </top>
      <bottom/>
      <diagonal/>
    </border>
    <border>
      <left/>
      <right style="thin">
        <color indexed="9"/>
      </right>
      <top style="thin">
        <color indexed="23"/>
      </top>
      <bottom/>
      <diagonal/>
    </border>
    <border>
      <left style="thin">
        <color indexed="23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theme="0" tint="-0.499984740745262"/>
      </left>
      <right style="thin">
        <color indexed="9"/>
      </right>
      <top/>
      <bottom/>
      <diagonal/>
    </border>
  </borders>
  <cellStyleXfs count="4">
    <xf numFmtId="0" fontId="0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</cellStyleXfs>
  <cellXfs count="91">
    <xf numFmtId="0" fontId="0" fillId="0" borderId="0" xfId="0"/>
    <xf numFmtId="0" fontId="2" fillId="0" borderId="0" xfId="0" applyFont="1"/>
    <xf numFmtId="165" fontId="0" fillId="0" borderId="0" xfId="1" applyNumberFormat="1" applyFont="1"/>
    <xf numFmtId="165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3" xfId="0" applyBorder="1"/>
    <xf numFmtId="37" fontId="8" fillId="0" borderId="5" xfId="0" applyNumberFormat="1" applyFont="1" applyBorder="1" applyAlignment="1">
      <alignment horizontal="left" indent="1"/>
    </xf>
    <xf numFmtId="0" fontId="7" fillId="0" borderId="0" xfId="0" applyFont="1"/>
    <xf numFmtId="0" fontId="0" fillId="0" borderId="0" xfId="0" applyProtection="1">
      <protection locked="0"/>
    </xf>
    <xf numFmtId="0" fontId="5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6" fillId="0" borderId="0" xfId="0" applyFont="1"/>
    <xf numFmtId="0" fontId="4" fillId="0" borderId="0" xfId="0" applyFont="1"/>
    <xf numFmtId="0" fontId="9" fillId="2" borderId="0" xfId="0" applyFont="1" applyFill="1"/>
    <xf numFmtId="0" fontId="10" fillId="2" borderId="0" xfId="0" applyFont="1" applyFill="1"/>
    <xf numFmtId="165" fontId="10" fillId="2" borderId="0" xfId="1" applyNumberFormat="1" applyFont="1" applyFill="1"/>
    <xf numFmtId="165" fontId="9" fillId="2" borderId="0" xfId="1" applyNumberFormat="1" applyFont="1" applyFill="1"/>
    <xf numFmtId="0" fontId="9" fillId="2" borderId="0" xfId="0" applyFont="1" applyFill="1" applyAlignment="1">
      <alignment horizontal="center"/>
    </xf>
    <xf numFmtId="9" fontId="0" fillId="0" borderId="0" xfId="0" applyNumberFormat="1"/>
    <xf numFmtId="170" fontId="0" fillId="0" borderId="0" xfId="1" applyNumberFormat="1" applyFont="1"/>
    <xf numFmtId="0" fontId="9" fillId="2" borderId="0" xfId="0" applyFont="1" applyFill="1" applyAlignment="1">
      <alignment horizontal="right"/>
    </xf>
    <xf numFmtId="0" fontId="4" fillId="0" borderId="1" xfId="0" applyFont="1" applyBorder="1"/>
    <xf numFmtId="165" fontId="11" fillId="0" borderId="0" xfId="1" applyNumberFormat="1" applyFont="1" applyFill="1" applyBorder="1"/>
    <xf numFmtId="165" fontId="0" fillId="0" borderId="0" xfId="1" applyNumberFormat="1" applyFont="1" applyFill="1"/>
    <xf numFmtId="0" fontId="9" fillId="2" borderId="0" xfId="0" applyFont="1" applyFill="1" applyAlignment="1" applyProtection="1">
      <alignment horizontal="left" indent="1"/>
      <protection locked="0"/>
    </xf>
    <xf numFmtId="172" fontId="0" fillId="0" borderId="0" xfId="0" applyNumberFormat="1"/>
    <xf numFmtId="0" fontId="12" fillId="2" borderId="0" xfId="3" applyFont="1" applyFill="1"/>
    <xf numFmtId="0" fontId="0" fillId="3" borderId="0" xfId="0" applyFill="1"/>
    <xf numFmtId="0" fontId="10" fillId="3" borderId="0" xfId="0" applyFont="1" applyFill="1"/>
    <xf numFmtId="0" fontId="13" fillId="3" borderId="0" xfId="0" applyFont="1" applyFill="1"/>
    <xf numFmtId="0" fontId="0" fillId="4" borderId="0" xfId="0" applyFill="1"/>
    <xf numFmtId="0" fontId="14" fillId="4" borderId="0" xfId="0" applyFont="1" applyFill="1"/>
    <xf numFmtId="0" fontId="15" fillId="5" borderId="0" xfId="0" applyFont="1" applyFill="1"/>
    <xf numFmtId="0" fontId="15" fillId="2" borderId="0" xfId="0" applyFont="1" applyFill="1"/>
    <xf numFmtId="0" fontId="15" fillId="6" borderId="0" xfId="0" applyFont="1" applyFill="1"/>
    <xf numFmtId="0" fontId="15" fillId="8" borderId="0" xfId="0" applyFont="1" applyFill="1"/>
    <xf numFmtId="0" fontId="15" fillId="7" borderId="0" xfId="0" applyFont="1" applyFill="1"/>
    <xf numFmtId="0" fontId="16" fillId="0" borderId="0" xfId="0" applyFont="1"/>
    <xf numFmtId="0" fontId="11" fillId="0" borderId="0" xfId="0" applyFont="1"/>
    <xf numFmtId="166" fontId="11" fillId="0" borderId="0" xfId="0" applyNumberFormat="1" applyFont="1" applyProtection="1">
      <protection locked="0"/>
    </xf>
    <xf numFmtId="166" fontId="17" fillId="0" borderId="0" xfId="0" applyNumberFormat="1" applyFont="1" applyProtection="1">
      <protection locked="0"/>
    </xf>
    <xf numFmtId="165" fontId="11" fillId="0" borderId="0" xfId="1" applyNumberFormat="1" applyFont="1"/>
    <xf numFmtId="0" fontId="11" fillId="0" borderId="0" xfId="3" applyFont="1" applyAlignment="1">
      <alignment vertical="center"/>
    </xf>
    <xf numFmtId="0" fontId="16" fillId="0" borderId="0" xfId="3" applyFont="1"/>
    <xf numFmtId="171" fontId="11" fillId="0" borderId="0" xfId="0" applyNumberFormat="1" applyFont="1"/>
    <xf numFmtId="171" fontId="11" fillId="0" borderId="0" xfId="1" applyNumberFormat="1" applyFont="1"/>
    <xf numFmtId="3" fontId="11" fillId="0" borderId="0" xfId="1" applyNumberFormat="1" applyFont="1" applyFill="1" applyProtection="1">
      <protection locked="0"/>
    </xf>
    <xf numFmtId="3" fontId="11" fillId="0" borderId="0" xfId="1" applyNumberFormat="1" applyFont="1" applyFill="1"/>
    <xf numFmtId="165" fontId="11" fillId="0" borderId="0" xfId="0" applyNumberFormat="1" applyFont="1"/>
    <xf numFmtId="3" fontId="11" fillId="0" borderId="0" xfId="0" applyNumberFormat="1" applyFont="1"/>
    <xf numFmtId="165" fontId="11" fillId="0" borderId="0" xfId="1" applyNumberFormat="1" applyFont="1" applyFill="1" applyProtection="1">
      <protection locked="0"/>
    </xf>
    <xf numFmtId="172" fontId="11" fillId="0" borderId="0" xfId="0" applyNumberFormat="1" applyFont="1"/>
    <xf numFmtId="9" fontId="11" fillId="0" borderId="0" xfId="2" applyFont="1" applyFill="1" applyBorder="1" applyAlignment="1">
      <alignment horizontal="right"/>
    </xf>
    <xf numFmtId="165" fontId="11" fillId="0" borderId="0" xfId="1" applyNumberFormat="1" applyFont="1" applyFill="1" applyBorder="1" applyAlignment="1">
      <alignment horizontal="right"/>
    </xf>
    <xf numFmtId="3" fontId="17" fillId="0" borderId="0" xfId="1" applyNumberFormat="1" applyFont="1" applyFill="1" applyProtection="1">
      <protection locked="0"/>
    </xf>
    <xf numFmtId="170" fontId="11" fillId="0" borderId="0" xfId="1" applyNumberFormat="1" applyFont="1"/>
    <xf numFmtId="9" fontId="11" fillId="0" borderId="0" xfId="0" applyNumberFormat="1" applyFont="1"/>
    <xf numFmtId="0" fontId="18" fillId="0" borderId="0" xfId="3" applyFont="1" applyAlignment="1">
      <alignment vertical="center"/>
    </xf>
    <xf numFmtId="0" fontId="19" fillId="0" borderId="0" xfId="0" applyFont="1"/>
    <xf numFmtId="9" fontId="19" fillId="0" borderId="0" xfId="2" applyFont="1" applyFill="1" applyBorder="1" applyAlignment="1">
      <alignment horizontal="right"/>
    </xf>
    <xf numFmtId="165" fontId="19" fillId="0" borderId="0" xfId="1" applyNumberFormat="1" applyFont="1" applyFill="1" applyBorder="1" applyAlignment="1">
      <alignment horizontal="right"/>
    </xf>
    <xf numFmtId="9" fontId="20" fillId="0" borderId="0" xfId="2" applyFont="1" applyFill="1" applyAlignment="1">
      <alignment horizontal="right"/>
    </xf>
    <xf numFmtId="17" fontId="11" fillId="0" borderId="0" xfId="0" applyNumberFormat="1" applyFont="1"/>
    <xf numFmtId="0" fontId="21" fillId="0" borderId="4" xfId="0" applyFont="1" applyBorder="1"/>
    <xf numFmtId="37" fontId="22" fillId="0" borderId="5" xfId="0" applyNumberFormat="1" applyFont="1" applyBorder="1" applyAlignment="1">
      <alignment horizontal="left" indent="1"/>
    </xf>
    <xf numFmtId="0" fontId="23" fillId="0" borderId="4" xfId="0" applyFont="1" applyBorder="1" applyAlignment="1">
      <alignment horizontal="left" indent="1"/>
    </xf>
    <xf numFmtId="3" fontId="23" fillId="0" borderId="5" xfId="0" applyNumberFormat="1" applyFont="1" applyBorder="1" applyAlignment="1">
      <alignment horizontal="left" indent="1"/>
    </xf>
    <xf numFmtId="167" fontId="21" fillId="0" borderId="5" xfId="2" applyNumberFormat="1" applyFont="1" applyFill="1" applyBorder="1" applyAlignment="1" applyProtection="1">
      <alignment horizontal="left" indent="1"/>
      <protection locked="0"/>
    </xf>
    <xf numFmtId="168" fontId="23" fillId="0" borderId="5" xfId="0" applyNumberFormat="1" applyFont="1" applyBorder="1" applyAlignment="1">
      <alignment horizontal="left" indent="1"/>
    </xf>
    <xf numFmtId="0" fontId="19" fillId="0" borderId="0" xfId="0" applyFont="1" applyAlignment="1">
      <alignment horizontal="right"/>
    </xf>
    <xf numFmtId="0" fontId="24" fillId="0" borderId="4" xfId="0" applyFont="1" applyBorder="1"/>
    <xf numFmtId="0" fontId="24" fillId="0" borderId="4" xfId="0" applyFont="1" applyBorder="1" applyAlignment="1">
      <alignment horizontal="left" indent="1"/>
    </xf>
    <xf numFmtId="3" fontId="17" fillId="0" borderId="5" xfId="0" applyNumberFormat="1" applyFont="1" applyBorder="1" applyAlignment="1">
      <alignment horizontal="left" indent="1"/>
    </xf>
    <xf numFmtId="37" fontId="11" fillId="0" borderId="5" xfId="0" applyNumberFormat="1" applyFont="1" applyBorder="1" applyAlignment="1" applyProtection="1">
      <alignment horizontal="center"/>
      <protection locked="0"/>
    </xf>
    <xf numFmtId="169" fontId="17" fillId="0" borderId="6" xfId="0" applyNumberFormat="1" applyFont="1" applyBorder="1" applyAlignment="1">
      <alignment horizontal="left" indent="1"/>
    </xf>
    <xf numFmtId="169" fontId="17" fillId="0" borderId="5" xfId="0" applyNumberFormat="1" applyFont="1" applyBorder="1" applyAlignment="1">
      <alignment horizontal="left" indent="1"/>
    </xf>
    <xf numFmtId="165" fontId="11" fillId="0" borderId="0" xfId="1" applyNumberFormat="1" applyFont="1" applyFill="1" applyAlignment="1">
      <alignment horizontal="right"/>
    </xf>
    <xf numFmtId="0" fontId="21" fillId="0" borderId="4" xfId="0" applyFont="1" applyBorder="1" applyAlignment="1">
      <alignment horizontal="left" indent="1"/>
    </xf>
    <xf numFmtId="168" fontId="17" fillId="0" borderId="5" xfId="0" applyNumberFormat="1" applyFont="1" applyBorder="1" applyAlignment="1">
      <alignment horizontal="left" indent="1"/>
    </xf>
    <xf numFmtId="166" fontId="14" fillId="9" borderId="0" xfId="0" applyNumberFormat="1" applyFont="1" applyFill="1" applyProtection="1">
      <protection locked="0"/>
    </xf>
    <xf numFmtId="0" fontId="14" fillId="9" borderId="0" xfId="0" applyFont="1" applyFill="1"/>
    <xf numFmtId="165" fontId="19" fillId="0" borderId="0" xfId="0" applyNumberFormat="1" applyFont="1"/>
    <xf numFmtId="0" fontId="14" fillId="3" borderId="0" xfId="0" applyFont="1" applyFill="1"/>
    <xf numFmtId="0" fontId="25" fillId="4" borderId="0" xfId="0" applyFont="1" applyFill="1"/>
    <xf numFmtId="173" fontId="11" fillId="0" borderId="0" xfId="1" applyNumberFormat="1" applyFont="1"/>
    <xf numFmtId="0" fontId="9" fillId="0" borderId="0" xfId="0" applyFont="1"/>
    <xf numFmtId="0" fontId="26" fillId="0" borderId="0" xfId="0" applyFont="1"/>
    <xf numFmtId="0" fontId="9" fillId="2" borderId="0" xfId="0" applyFont="1" applyFill="1" applyAlignment="1">
      <alignment horizontal="left"/>
    </xf>
    <xf numFmtId="172" fontId="9" fillId="2" borderId="0" xfId="0" applyNumberFormat="1" applyFont="1" applyFill="1" applyAlignment="1">
      <alignment horizontal="left"/>
    </xf>
    <xf numFmtId="0" fontId="0" fillId="0" borderId="0" xfId="0" applyAlignment="1">
      <alignment horizontal="left"/>
    </xf>
  </cellXfs>
  <cellStyles count="4">
    <cellStyle name="Comma" xfId="1" builtinId="3"/>
    <cellStyle name="Normal" xfId="0" builtinId="0"/>
    <cellStyle name="Normal 3" xfId="3" xr:uid="{00000000-0005-0000-0000-000002000000}"/>
    <cellStyle name="Percent" xfId="2" builtinId="5"/>
  </cellStyles>
  <dxfs count="7">
    <dxf>
      <font>
        <color theme="0"/>
      </font>
      <fill>
        <patternFill>
          <bgColor rgb="FFFF0000"/>
        </patternFill>
      </fill>
    </dxf>
    <dxf>
      <numFmt numFmtId="3" formatCode="#,##0"/>
    </dxf>
    <dxf>
      <numFmt numFmtId="167" formatCode="0.0%"/>
    </dxf>
    <dxf>
      <numFmt numFmtId="3" formatCode="#,##0"/>
    </dxf>
    <dxf>
      <numFmt numFmtId="167" formatCode="0.0%"/>
    </dxf>
    <dxf>
      <numFmt numFmtId="3" formatCode="#,##0"/>
    </dxf>
    <dxf>
      <numFmt numFmtId="167" formatCode="0.0%"/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301288882910677E-3"/>
          <c:y val="0.16216246787989388"/>
          <c:w val="0.97848086334806039"/>
          <c:h val="0.732305353722676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Calcs!$O$1</c:f>
              <c:strCache>
                <c:ptCount val="1"/>
                <c:pt idx="0">
                  <c:v>  Actual 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stretch>
                <a:fillRect/>
              </a:stretch>
            </a:blipFill>
            <a:ln w="25400">
              <a:noFill/>
            </a:ln>
          </c:spPr>
          <c:invertIfNegative val="0"/>
          <c:pictureOptions>
            <c:pictureFormat val="stretch"/>
          </c:pictureOptions>
          <c:dLbls>
            <c:dLbl>
              <c:idx val="0"/>
              <c:tx>
                <c:rich>
                  <a:bodyPr/>
                  <a:lstStyle/>
                  <a:p>
                    <a:fld id="{C4FC12C8-EE20-472B-996C-E960B572226C}" type="CELLRANGE">
                      <a:rPr lang="en-US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35AA-482D-98E1-7ABB899BC62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419129E-0830-4C17-817C-F8F0ABEE3F26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35AA-482D-98E1-7ABB899BC62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91FB680-A2F5-41CB-8C6C-F26E42F9E3F3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5AA-482D-98E1-7ABB899BC62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8F6E377-6B57-4BCE-9C8D-AA543CC031E6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5AA-482D-98E1-7ABB899BC62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4F57030-8169-42A4-9541-CCE87983CD92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5AA-482D-98E1-7ABB899BC62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7CC2160-8576-4763-B2E9-A5F2CD14A756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5AA-482D-98E1-7ABB899BC62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A8D34B2-BD04-4C64-A6BC-B1426D46B049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5AA-482D-98E1-7ABB899BC62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FB5F626-42BB-4C9B-85B4-B954ADABDCC2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5AA-482D-98E1-7ABB899BC62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D732F61-A480-46F3-838D-104DBDE0FBFD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5AA-482D-98E1-7ABB899BC62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9E2DBFE-770D-461E-8246-E1424F086DA3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5AA-482D-98E1-7ABB899BC62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AD34FF2-B9A7-4B98-BABC-23E7D0FD43AF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5AA-482D-98E1-7ABB899BC62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6C477F4-7608-4C84-95C1-19337E513B31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5AA-482D-98E1-7ABB899BC62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2CE0025-C625-4018-9CC8-648A8A46540A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5AA-482D-98E1-7ABB899BC62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2635B4C-A130-480A-9376-D40850CED201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5AA-482D-98E1-7ABB899BC625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669147B4-A2DD-4F61-AB31-E4A6F54DD5A4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5AA-482D-98E1-7ABB899BC625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3FF9CBED-A2BD-41B6-B91B-3063A13E8A6D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5AA-482D-98E1-7ABB899BC625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7552667-2131-4D4C-90C0-DC1A6BBC9BC2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35AA-482D-98E1-7ABB899BC625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16E23040-FCB0-4E04-B682-E8BD248D8E91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35AA-482D-98E1-7ABB899BC625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8746478D-C0C0-4BD5-9762-4730C429BAAF}" type="CELLRANGE">
                      <a:rPr lang="es-MX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35AA-482D-98E1-7ABB899BC625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51F5206F-43C5-4708-933D-29A29300E370}" type="CELLRANGE">
                      <a:rPr lang="en-US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35AA-482D-98E1-7ABB899BC625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69E824E8-9C1A-41BB-9689-A354ABE4FF7B}" type="CELLRANGE">
                      <a:rPr lang="en-US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35AA-482D-98E1-7ABB899BC625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B59033E0-FCDE-4151-B75C-33D49A32FA88}" type="CELLRANGE">
                      <a:rPr lang="en-US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35AA-482D-98E1-7ABB899BC625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0A5ADCDB-3575-4D57-A575-C5A8DE8A98D7}" type="CELLRANGE">
                      <a:rPr lang="en-US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35AA-482D-98E1-7ABB899BC625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811F2AA5-B9BB-47BC-986A-92C10DE749B7}" type="CELLRANGE">
                      <a:rPr lang="en-US"/>
                      <a:pPr/>
                      <a:t>[CELLRANGE]</a:t>
                    </a:fld>
                    <a:endParaRPr lang="es-MX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35AA-482D-98E1-7ABB899BC625}"/>
                </c:ext>
              </c:extLst>
            </c:dLbl>
            <c:numFmt formatCode="##,##0.0,&quot;m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Calcs!$N$2:$N$25</c:f>
              <c:numCache>
                <c:formatCode>mmm\ yy</c:formatCode>
                <c:ptCount val="2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cat>
          <c:val>
            <c:numRef>
              <c:f>Calcs!$O$2:$O$25</c:f>
              <c:numCache>
                <c:formatCode>_(* #,##0_);_(* \(#,##0\);_(* "-"??_);_(@_)</c:formatCode>
                <c:ptCount val="24"/>
                <c:pt idx="0">
                  <c:v>12229.5</c:v>
                </c:pt>
                <c:pt idx="1">
                  <c:v>13020</c:v>
                </c:pt>
                <c:pt idx="2">
                  <c:v>11222</c:v>
                </c:pt>
                <c:pt idx="3">
                  <c:v>10385</c:v>
                </c:pt>
                <c:pt idx="4">
                  <c:v>9811.5</c:v>
                </c:pt>
                <c:pt idx="5">
                  <c:v>14074</c:v>
                </c:pt>
                <c:pt idx="6">
                  <c:v>11082.5</c:v>
                </c:pt>
                <c:pt idx="7">
                  <c:v>13702</c:v>
                </c:pt>
                <c:pt idx="8">
                  <c:v>13748.5</c:v>
                </c:pt>
                <c:pt idx="9">
                  <c:v>8928</c:v>
                </c:pt>
                <c:pt idx="10">
                  <c:v>11423.5</c:v>
                </c:pt>
                <c:pt idx="11">
                  <c:v>13624.5</c:v>
                </c:pt>
                <c:pt idx="12">
                  <c:v>8091</c:v>
                </c:pt>
                <c:pt idx="13">
                  <c:v>11160</c:v>
                </c:pt>
                <c:pt idx="14">
                  <c:v>10385</c:v>
                </c:pt>
                <c:pt idx="15">
                  <c:v>9811.5</c:v>
                </c:pt>
                <c:pt idx="16">
                  <c:v>12229.5</c:v>
                </c:pt>
                <c:pt idx="17">
                  <c:v>13020</c:v>
                </c:pt>
                <c:pt idx="18">
                  <c:v>14074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Calcs!$Q$2:$Q$25</c15:f>
                <c15:dlblRangeCache>
                  <c:ptCount val="24"/>
                  <c:pt idx="0">
                    <c:v>12.2 m</c:v>
                  </c:pt>
                  <c:pt idx="1">
                    <c:v>13.0 m</c:v>
                  </c:pt>
                  <c:pt idx="2">
                    <c:v>11.2 m</c:v>
                  </c:pt>
                  <c:pt idx="3">
                    <c:v>10.4 m</c:v>
                  </c:pt>
                  <c:pt idx="4">
                    <c:v>9.8 m</c:v>
                  </c:pt>
                  <c:pt idx="5">
                    <c:v>14.1 m</c:v>
                  </c:pt>
                  <c:pt idx="6">
                    <c:v>11.1 m</c:v>
                  </c:pt>
                  <c:pt idx="7">
                    <c:v>13.7 m</c:v>
                  </c:pt>
                  <c:pt idx="8">
                    <c:v>13.7 m</c:v>
                  </c:pt>
                  <c:pt idx="9">
                    <c:v>8.9 m</c:v>
                  </c:pt>
                  <c:pt idx="10">
                    <c:v>11.4 m</c:v>
                  </c:pt>
                  <c:pt idx="11">
                    <c:v>13.6 m</c:v>
                  </c:pt>
                  <c:pt idx="12">
                    <c:v>8.1 m</c:v>
                  </c:pt>
                  <c:pt idx="13">
                    <c:v>11.2 m</c:v>
                  </c:pt>
                  <c:pt idx="14">
                    <c:v>10.4 m</c:v>
                  </c:pt>
                  <c:pt idx="15">
                    <c:v>9.8 m</c:v>
                  </c:pt>
                  <c:pt idx="16">
                    <c:v>12.2 m</c:v>
                  </c:pt>
                  <c:pt idx="17">
                    <c:v>13.0 m</c:v>
                  </c:pt>
                  <c:pt idx="18">
                    <c:v>14.1 m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C-A25F-4576-9857-13E20F053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366787216"/>
        <c:axId val="1"/>
      </c:barChart>
      <c:lineChart>
        <c:grouping val="standard"/>
        <c:varyColors val="0"/>
        <c:ser>
          <c:idx val="0"/>
          <c:order val="1"/>
          <c:tx>
            <c:strRef>
              <c:f>Calcs!$P$1</c:f>
              <c:strCache>
                <c:ptCount val="1"/>
                <c:pt idx="0">
                  <c:v>  Budget 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  <a:tailEnd type="triangle"/>
            </a:ln>
          </c:spPr>
          <c:marker>
            <c:symbol val="none"/>
          </c:marker>
          <c:cat>
            <c:numRef>
              <c:f>Calcs!$N$2:$N$25</c:f>
              <c:numCache>
                <c:formatCode>mmm\ yy</c:formatCode>
                <c:ptCount val="24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cat>
          <c:val>
            <c:numRef>
              <c:f>Calcs!$P$2:$P$25</c:f>
              <c:numCache>
                <c:formatCode>_(* #,##0_);_(* \(#,##0\);_(* "-"??_);_(@_)</c:formatCode>
                <c:ptCount val="24"/>
                <c:pt idx="0">
                  <c:v>11006.55</c:v>
                </c:pt>
                <c:pt idx="1">
                  <c:v>11718</c:v>
                </c:pt>
                <c:pt idx="2">
                  <c:v>10099.800000000001</c:v>
                </c:pt>
                <c:pt idx="3">
                  <c:v>9346.5</c:v>
                </c:pt>
                <c:pt idx="4">
                  <c:v>8830.35</c:v>
                </c:pt>
                <c:pt idx="5">
                  <c:v>12666.6</c:v>
                </c:pt>
                <c:pt idx="6">
                  <c:v>9974.25</c:v>
                </c:pt>
                <c:pt idx="7">
                  <c:v>12331.800000000001</c:v>
                </c:pt>
                <c:pt idx="8">
                  <c:v>12373.65</c:v>
                </c:pt>
                <c:pt idx="9">
                  <c:v>8035.2</c:v>
                </c:pt>
                <c:pt idx="10">
                  <c:v>10281.15</c:v>
                </c:pt>
                <c:pt idx="11">
                  <c:v>12262.050000000001</c:v>
                </c:pt>
                <c:pt idx="12">
                  <c:v>7281.9000000000005</c:v>
                </c:pt>
                <c:pt idx="13">
                  <c:v>10044</c:v>
                </c:pt>
                <c:pt idx="14">
                  <c:v>9346.5</c:v>
                </c:pt>
                <c:pt idx="15">
                  <c:v>8830.35</c:v>
                </c:pt>
                <c:pt idx="16">
                  <c:v>11006.550000000001</c:v>
                </c:pt>
                <c:pt idx="17">
                  <c:v>11718</c:v>
                </c:pt>
                <c:pt idx="18">
                  <c:v>12666.6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25F-4576-9857-13E20F053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366787216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MX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366787216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 yy" sourceLinked="1"/>
        <c:majorTickMark val="out"/>
        <c:minorTickMark val="none"/>
        <c:tickLblPos val="nextTo"/>
        <c:crossAx val="4"/>
        <c:crosses val="autoZero"/>
        <c:auto val="0"/>
        <c:lblOffset val="100"/>
        <c:baseTimeUnit val="months"/>
      </c:dateAx>
      <c:valAx>
        <c:axId val="4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3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664921920731129"/>
          <c:y val="3.4748946283994629E-2"/>
          <c:w val="0.34964164731207165"/>
          <c:h val="7.7220070618208542E-2"/>
        </c:manualLayout>
      </c:layout>
      <c:overlay val="0"/>
      <c:spPr>
        <a:noFill/>
        <a:ln w="25400">
          <a:noFill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6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doughnutChart>
        <c:varyColors val="1"/>
        <c:ser>
          <c:idx val="0"/>
          <c:order val="0"/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dPt>
            <c:idx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F411-4704-9C3A-66FD6B39EA9E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11-4704-9C3A-66FD6B39EA9E}"/>
              </c:ext>
            </c:extLst>
          </c:dPt>
          <c:val>
            <c:numRef>
              <c:f>Calcs!$C$83:$D$83</c:f>
              <c:numCache>
                <c:formatCode>0%</c:formatCode>
                <c:ptCount val="2"/>
                <c:pt idx="0">
                  <c:v>0.4</c:v>
                </c:pt>
                <c:pt idx="1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11-4704-9C3A-66FD6B39E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5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Charts!$B$11:$B$100</c:f>
              <c:numCache>
                <c:formatCode>mmm\-yy</c:formatCode>
                <c:ptCount val="90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45352</c:v>
                </c:pt>
                <c:pt idx="60">
                  <c:v>45353</c:v>
                </c:pt>
                <c:pt idx="61">
                  <c:v>45354</c:v>
                </c:pt>
                <c:pt idx="62">
                  <c:v>45355</c:v>
                </c:pt>
                <c:pt idx="63">
                  <c:v>45356</c:v>
                </c:pt>
                <c:pt idx="64">
                  <c:v>45357</c:v>
                </c:pt>
                <c:pt idx="65">
                  <c:v>45358</c:v>
                </c:pt>
                <c:pt idx="66">
                  <c:v>45359</c:v>
                </c:pt>
                <c:pt idx="67">
                  <c:v>45360</c:v>
                </c:pt>
                <c:pt idx="68">
                  <c:v>45361</c:v>
                </c:pt>
                <c:pt idx="69">
                  <c:v>45362</c:v>
                </c:pt>
                <c:pt idx="70">
                  <c:v>45363</c:v>
                </c:pt>
                <c:pt idx="71">
                  <c:v>45364</c:v>
                </c:pt>
                <c:pt idx="72">
                  <c:v>45365</c:v>
                </c:pt>
                <c:pt idx="73">
                  <c:v>45366</c:v>
                </c:pt>
                <c:pt idx="74">
                  <c:v>45367</c:v>
                </c:pt>
                <c:pt idx="75">
                  <c:v>45368</c:v>
                </c:pt>
                <c:pt idx="76">
                  <c:v>45369</c:v>
                </c:pt>
                <c:pt idx="77">
                  <c:v>45370</c:v>
                </c:pt>
                <c:pt idx="78">
                  <c:v>45371</c:v>
                </c:pt>
                <c:pt idx="79">
                  <c:v>45372</c:v>
                </c:pt>
                <c:pt idx="80">
                  <c:v>45373</c:v>
                </c:pt>
                <c:pt idx="81">
                  <c:v>45374</c:v>
                </c:pt>
                <c:pt idx="82">
                  <c:v>45375</c:v>
                </c:pt>
                <c:pt idx="83">
                  <c:v>45376</c:v>
                </c:pt>
                <c:pt idx="84">
                  <c:v>45377</c:v>
                </c:pt>
                <c:pt idx="85">
                  <c:v>45378</c:v>
                </c:pt>
                <c:pt idx="86">
                  <c:v>45379</c:v>
                </c:pt>
                <c:pt idx="87">
                  <c:v>45380</c:v>
                </c:pt>
                <c:pt idx="88">
                  <c:v>45381</c:v>
                </c:pt>
                <c:pt idx="89">
                  <c:v>45382</c:v>
                </c:pt>
              </c:numCache>
            </c:numRef>
          </c:cat>
          <c:val>
            <c:numRef>
              <c:f>Charts!$C$11:$C$100</c:f>
              <c:numCache>
                <c:formatCode>General</c:formatCode>
                <c:ptCount val="90"/>
                <c:pt idx="0">
                  <c:v>46</c:v>
                </c:pt>
                <c:pt idx="1">
                  <c:v>55</c:v>
                </c:pt>
                <c:pt idx="2">
                  <c:v>50</c:v>
                </c:pt>
                <c:pt idx="3">
                  <c:v>50</c:v>
                </c:pt>
                <c:pt idx="4">
                  <c:v>52</c:v>
                </c:pt>
                <c:pt idx="5">
                  <c:v>41</c:v>
                </c:pt>
                <c:pt idx="6">
                  <c:v>47</c:v>
                </c:pt>
                <c:pt idx="7">
                  <c:v>51</c:v>
                </c:pt>
                <c:pt idx="8">
                  <c:v>50</c:v>
                </c:pt>
                <c:pt idx="9">
                  <c:v>48</c:v>
                </c:pt>
                <c:pt idx="10">
                  <c:v>60</c:v>
                </c:pt>
                <c:pt idx="11">
                  <c:v>51</c:v>
                </c:pt>
                <c:pt idx="12">
                  <c:v>42</c:v>
                </c:pt>
                <c:pt idx="13">
                  <c:v>58</c:v>
                </c:pt>
                <c:pt idx="14">
                  <c:v>53</c:v>
                </c:pt>
                <c:pt idx="15">
                  <c:v>60</c:v>
                </c:pt>
                <c:pt idx="16">
                  <c:v>49</c:v>
                </c:pt>
                <c:pt idx="17">
                  <c:v>49</c:v>
                </c:pt>
                <c:pt idx="18">
                  <c:v>41</c:v>
                </c:pt>
                <c:pt idx="19">
                  <c:v>58</c:v>
                </c:pt>
                <c:pt idx="20">
                  <c:v>48</c:v>
                </c:pt>
                <c:pt idx="21">
                  <c:v>42</c:v>
                </c:pt>
                <c:pt idx="22">
                  <c:v>42</c:v>
                </c:pt>
                <c:pt idx="23">
                  <c:v>42</c:v>
                </c:pt>
                <c:pt idx="24">
                  <c:v>56</c:v>
                </c:pt>
                <c:pt idx="25">
                  <c:v>56</c:v>
                </c:pt>
                <c:pt idx="26">
                  <c:v>53</c:v>
                </c:pt>
                <c:pt idx="27">
                  <c:v>45</c:v>
                </c:pt>
                <c:pt idx="28">
                  <c:v>57</c:v>
                </c:pt>
                <c:pt idx="29">
                  <c:v>45</c:v>
                </c:pt>
                <c:pt idx="30">
                  <c:v>56</c:v>
                </c:pt>
                <c:pt idx="31">
                  <c:v>47</c:v>
                </c:pt>
                <c:pt idx="32">
                  <c:v>58</c:v>
                </c:pt>
                <c:pt idx="33">
                  <c:v>46</c:v>
                </c:pt>
                <c:pt idx="34">
                  <c:v>50</c:v>
                </c:pt>
                <c:pt idx="35">
                  <c:v>51</c:v>
                </c:pt>
                <c:pt idx="36">
                  <c:v>51</c:v>
                </c:pt>
                <c:pt idx="37">
                  <c:v>49</c:v>
                </c:pt>
                <c:pt idx="38">
                  <c:v>58</c:v>
                </c:pt>
                <c:pt idx="39">
                  <c:v>58</c:v>
                </c:pt>
                <c:pt idx="40">
                  <c:v>40</c:v>
                </c:pt>
                <c:pt idx="41">
                  <c:v>58</c:v>
                </c:pt>
                <c:pt idx="42">
                  <c:v>54</c:v>
                </c:pt>
                <c:pt idx="43">
                  <c:v>45</c:v>
                </c:pt>
                <c:pt idx="44">
                  <c:v>59</c:v>
                </c:pt>
                <c:pt idx="45">
                  <c:v>50</c:v>
                </c:pt>
                <c:pt idx="46">
                  <c:v>55</c:v>
                </c:pt>
                <c:pt idx="47">
                  <c:v>53</c:v>
                </c:pt>
                <c:pt idx="48">
                  <c:v>49</c:v>
                </c:pt>
                <c:pt idx="49">
                  <c:v>56</c:v>
                </c:pt>
                <c:pt idx="50">
                  <c:v>47</c:v>
                </c:pt>
                <c:pt idx="51">
                  <c:v>58</c:v>
                </c:pt>
                <c:pt idx="52">
                  <c:v>47</c:v>
                </c:pt>
                <c:pt idx="53">
                  <c:v>53</c:v>
                </c:pt>
                <c:pt idx="54">
                  <c:v>56</c:v>
                </c:pt>
                <c:pt idx="55">
                  <c:v>55</c:v>
                </c:pt>
                <c:pt idx="56">
                  <c:v>60</c:v>
                </c:pt>
                <c:pt idx="57">
                  <c:v>42</c:v>
                </c:pt>
                <c:pt idx="58">
                  <c:v>51</c:v>
                </c:pt>
                <c:pt idx="59">
                  <c:v>44</c:v>
                </c:pt>
                <c:pt idx="60">
                  <c:v>44</c:v>
                </c:pt>
                <c:pt idx="61">
                  <c:v>47</c:v>
                </c:pt>
                <c:pt idx="62">
                  <c:v>41</c:v>
                </c:pt>
                <c:pt idx="63">
                  <c:v>54</c:v>
                </c:pt>
                <c:pt idx="64">
                  <c:v>49</c:v>
                </c:pt>
                <c:pt idx="65">
                  <c:v>52</c:v>
                </c:pt>
                <c:pt idx="66">
                  <c:v>53</c:v>
                </c:pt>
                <c:pt idx="67">
                  <c:v>51</c:v>
                </c:pt>
                <c:pt idx="68">
                  <c:v>54</c:v>
                </c:pt>
                <c:pt idx="69">
                  <c:v>57</c:v>
                </c:pt>
                <c:pt idx="70">
                  <c:v>49</c:v>
                </c:pt>
                <c:pt idx="71">
                  <c:v>48</c:v>
                </c:pt>
                <c:pt idx="72">
                  <c:v>47</c:v>
                </c:pt>
                <c:pt idx="73">
                  <c:v>49</c:v>
                </c:pt>
                <c:pt idx="74">
                  <c:v>55</c:v>
                </c:pt>
                <c:pt idx="75">
                  <c:v>59</c:v>
                </c:pt>
                <c:pt idx="76">
                  <c:v>56</c:v>
                </c:pt>
                <c:pt idx="77">
                  <c:v>40</c:v>
                </c:pt>
                <c:pt idx="78">
                  <c:v>47</c:v>
                </c:pt>
                <c:pt idx="79">
                  <c:v>43</c:v>
                </c:pt>
                <c:pt idx="80">
                  <c:v>47</c:v>
                </c:pt>
                <c:pt idx="81">
                  <c:v>58</c:v>
                </c:pt>
                <c:pt idx="82">
                  <c:v>45</c:v>
                </c:pt>
                <c:pt idx="83">
                  <c:v>41</c:v>
                </c:pt>
                <c:pt idx="84">
                  <c:v>48</c:v>
                </c:pt>
                <c:pt idx="85">
                  <c:v>40</c:v>
                </c:pt>
                <c:pt idx="86">
                  <c:v>52</c:v>
                </c:pt>
                <c:pt idx="87">
                  <c:v>54</c:v>
                </c:pt>
                <c:pt idx="88">
                  <c:v>45</c:v>
                </c:pt>
                <c:pt idx="8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CA-45E1-81C7-6C360697C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733808"/>
        <c:axId val="1"/>
      </c:lineChart>
      <c:dateAx>
        <c:axId val="3657338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65733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96574341029995E-2"/>
          <c:y val="0.10256410256410256"/>
          <c:w val="0.86286618407713944"/>
          <c:h val="0.78764242704955989"/>
        </c:manualLayout>
      </c:layout>
      <c:lineChart>
        <c:grouping val="standard"/>
        <c:varyColors val="0"/>
        <c:ser>
          <c:idx val="0"/>
          <c:order val="0"/>
          <c:tx>
            <c:v>CY</c:v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Charts!$B$11:$B$350</c:f>
              <c:numCache>
                <c:formatCode>mmm\-yy</c:formatCode>
                <c:ptCount val="340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45352</c:v>
                </c:pt>
                <c:pt idx="60">
                  <c:v>45353</c:v>
                </c:pt>
                <c:pt idx="61">
                  <c:v>45354</c:v>
                </c:pt>
                <c:pt idx="62">
                  <c:v>45355</c:v>
                </c:pt>
                <c:pt idx="63">
                  <c:v>45356</c:v>
                </c:pt>
                <c:pt idx="64">
                  <c:v>45357</c:v>
                </c:pt>
                <c:pt idx="65">
                  <c:v>45358</c:v>
                </c:pt>
                <c:pt idx="66">
                  <c:v>45359</c:v>
                </c:pt>
                <c:pt idx="67">
                  <c:v>45360</c:v>
                </c:pt>
                <c:pt idx="68">
                  <c:v>45361</c:v>
                </c:pt>
                <c:pt idx="69">
                  <c:v>45362</c:v>
                </c:pt>
                <c:pt idx="70">
                  <c:v>45363</c:v>
                </c:pt>
                <c:pt idx="71">
                  <c:v>45364</c:v>
                </c:pt>
                <c:pt idx="72">
                  <c:v>45365</c:v>
                </c:pt>
                <c:pt idx="73">
                  <c:v>45366</c:v>
                </c:pt>
                <c:pt idx="74">
                  <c:v>45367</c:v>
                </c:pt>
                <c:pt idx="75">
                  <c:v>45368</c:v>
                </c:pt>
                <c:pt idx="76">
                  <c:v>45369</c:v>
                </c:pt>
                <c:pt idx="77">
                  <c:v>45370</c:v>
                </c:pt>
                <c:pt idx="78">
                  <c:v>45371</c:v>
                </c:pt>
                <c:pt idx="79">
                  <c:v>45372</c:v>
                </c:pt>
                <c:pt idx="80">
                  <c:v>45373</c:v>
                </c:pt>
                <c:pt idx="81">
                  <c:v>45374</c:v>
                </c:pt>
                <c:pt idx="82">
                  <c:v>45375</c:v>
                </c:pt>
                <c:pt idx="83">
                  <c:v>45376</c:v>
                </c:pt>
                <c:pt idx="84">
                  <c:v>45377</c:v>
                </c:pt>
                <c:pt idx="85">
                  <c:v>45378</c:v>
                </c:pt>
                <c:pt idx="86">
                  <c:v>45379</c:v>
                </c:pt>
                <c:pt idx="87">
                  <c:v>45380</c:v>
                </c:pt>
                <c:pt idx="88">
                  <c:v>45381</c:v>
                </c:pt>
                <c:pt idx="89">
                  <c:v>45382</c:v>
                </c:pt>
                <c:pt idx="90">
                  <c:v>45383</c:v>
                </c:pt>
                <c:pt idx="91">
                  <c:v>45384</c:v>
                </c:pt>
                <c:pt idx="92">
                  <c:v>45385</c:v>
                </c:pt>
                <c:pt idx="93">
                  <c:v>45386</c:v>
                </c:pt>
                <c:pt idx="94">
                  <c:v>45387</c:v>
                </c:pt>
                <c:pt idx="95">
                  <c:v>45388</c:v>
                </c:pt>
                <c:pt idx="96">
                  <c:v>45389</c:v>
                </c:pt>
                <c:pt idx="97">
                  <c:v>45390</c:v>
                </c:pt>
                <c:pt idx="98">
                  <c:v>45391</c:v>
                </c:pt>
                <c:pt idx="99">
                  <c:v>45392</c:v>
                </c:pt>
                <c:pt idx="100">
                  <c:v>45393</c:v>
                </c:pt>
                <c:pt idx="101">
                  <c:v>45394</c:v>
                </c:pt>
                <c:pt idx="102">
                  <c:v>45395</c:v>
                </c:pt>
                <c:pt idx="103">
                  <c:v>45396</c:v>
                </c:pt>
                <c:pt idx="104">
                  <c:v>45397</c:v>
                </c:pt>
                <c:pt idx="105">
                  <c:v>45398</c:v>
                </c:pt>
                <c:pt idx="106">
                  <c:v>45399</c:v>
                </c:pt>
                <c:pt idx="107">
                  <c:v>45400</c:v>
                </c:pt>
                <c:pt idx="108">
                  <c:v>45401</c:v>
                </c:pt>
                <c:pt idx="109">
                  <c:v>45402</c:v>
                </c:pt>
                <c:pt idx="110">
                  <c:v>45403</c:v>
                </c:pt>
                <c:pt idx="111">
                  <c:v>45404</c:v>
                </c:pt>
                <c:pt idx="112">
                  <c:v>45405</c:v>
                </c:pt>
                <c:pt idx="113">
                  <c:v>45406</c:v>
                </c:pt>
                <c:pt idx="114">
                  <c:v>45407</c:v>
                </c:pt>
                <c:pt idx="115">
                  <c:v>45408</c:v>
                </c:pt>
                <c:pt idx="116">
                  <c:v>45409</c:v>
                </c:pt>
                <c:pt idx="117">
                  <c:v>45410</c:v>
                </c:pt>
                <c:pt idx="118">
                  <c:v>45411</c:v>
                </c:pt>
                <c:pt idx="119">
                  <c:v>45412</c:v>
                </c:pt>
                <c:pt idx="120">
                  <c:v>45413</c:v>
                </c:pt>
                <c:pt idx="121">
                  <c:v>45414</c:v>
                </c:pt>
                <c:pt idx="122">
                  <c:v>45415</c:v>
                </c:pt>
                <c:pt idx="123">
                  <c:v>45416</c:v>
                </c:pt>
                <c:pt idx="124">
                  <c:v>45417</c:v>
                </c:pt>
                <c:pt idx="125">
                  <c:v>45418</c:v>
                </c:pt>
                <c:pt idx="126">
                  <c:v>45419</c:v>
                </c:pt>
                <c:pt idx="127">
                  <c:v>45420</c:v>
                </c:pt>
                <c:pt idx="128">
                  <c:v>45421</c:v>
                </c:pt>
                <c:pt idx="129">
                  <c:v>45422</c:v>
                </c:pt>
                <c:pt idx="130">
                  <c:v>45423</c:v>
                </c:pt>
                <c:pt idx="131">
                  <c:v>45424</c:v>
                </c:pt>
                <c:pt idx="132">
                  <c:v>45425</c:v>
                </c:pt>
                <c:pt idx="133">
                  <c:v>45426</c:v>
                </c:pt>
                <c:pt idx="134">
                  <c:v>45427</c:v>
                </c:pt>
                <c:pt idx="135">
                  <c:v>45428</c:v>
                </c:pt>
                <c:pt idx="136">
                  <c:v>45429</c:v>
                </c:pt>
                <c:pt idx="137">
                  <c:v>45430</c:v>
                </c:pt>
                <c:pt idx="138">
                  <c:v>45431</c:v>
                </c:pt>
                <c:pt idx="139">
                  <c:v>45432</c:v>
                </c:pt>
                <c:pt idx="140">
                  <c:v>45433</c:v>
                </c:pt>
                <c:pt idx="141">
                  <c:v>45434</c:v>
                </c:pt>
                <c:pt idx="142">
                  <c:v>45435</c:v>
                </c:pt>
                <c:pt idx="143">
                  <c:v>45436</c:v>
                </c:pt>
                <c:pt idx="144">
                  <c:v>45437</c:v>
                </c:pt>
                <c:pt idx="145">
                  <c:v>45438</c:v>
                </c:pt>
                <c:pt idx="146">
                  <c:v>45439</c:v>
                </c:pt>
                <c:pt idx="147">
                  <c:v>45440</c:v>
                </c:pt>
                <c:pt idx="148">
                  <c:v>45441</c:v>
                </c:pt>
                <c:pt idx="149">
                  <c:v>45442</c:v>
                </c:pt>
                <c:pt idx="150">
                  <c:v>45443</c:v>
                </c:pt>
                <c:pt idx="151">
                  <c:v>45444</c:v>
                </c:pt>
                <c:pt idx="152">
                  <c:v>45445</c:v>
                </c:pt>
                <c:pt idx="153">
                  <c:v>45446</c:v>
                </c:pt>
                <c:pt idx="154">
                  <c:v>45447</c:v>
                </c:pt>
                <c:pt idx="155">
                  <c:v>45448</c:v>
                </c:pt>
                <c:pt idx="156">
                  <c:v>45449</c:v>
                </c:pt>
                <c:pt idx="157">
                  <c:v>45450</c:v>
                </c:pt>
                <c:pt idx="158">
                  <c:v>45451</c:v>
                </c:pt>
                <c:pt idx="159">
                  <c:v>45452</c:v>
                </c:pt>
                <c:pt idx="160">
                  <c:v>45453</c:v>
                </c:pt>
                <c:pt idx="161">
                  <c:v>45454</c:v>
                </c:pt>
                <c:pt idx="162">
                  <c:v>45455</c:v>
                </c:pt>
                <c:pt idx="163">
                  <c:v>45456</c:v>
                </c:pt>
                <c:pt idx="164">
                  <c:v>45457</c:v>
                </c:pt>
                <c:pt idx="165">
                  <c:v>45458</c:v>
                </c:pt>
                <c:pt idx="166">
                  <c:v>45459</c:v>
                </c:pt>
                <c:pt idx="167">
                  <c:v>45460</c:v>
                </c:pt>
                <c:pt idx="168">
                  <c:v>45461</c:v>
                </c:pt>
                <c:pt idx="169">
                  <c:v>45462</c:v>
                </c:pt>
                <c:pt idx="170">
                  <c:v>45463</c:v>
                </c:pt>
                <c:pt idx="171">
                  <c:v>45464</c:v>
                </c:pt>
                <c:pt idx="172">
                  <c:v>45465</c:v>
                </c:pt>
                <c:pt idx="173">
                  <c:v>45466</c:v>
                </c:pt>
                <c:pt idx="174">
                  <c:v>45467</c:v>
                </c:pt>
                <c:pt idx="175">
                  <c:v>45468</c:v>
                </c:pt>
                <c:pt idx="176">
                  <c:v>45469</c:v>
                </c:pt>
                <c:pt idx="177">
                  <c:v>45470</c:v>
                </c:pt>
                <c:pt idx="178">
                  <c:v>45471</c:v>
                </c:pt>
                <c:pt idx="179">
                  <c:v>45472</c:v>
                </c:pt>
                <c:pt idx="180">
                  <c:v>45473</c:v>
                </c:pt>
                <c:pt idx="181">
                  <c:v>45474</c:v>
                </c:pt>
                <c:pt idx="182">
                  <c:v>45475</c:v>
                </c:pt>
                <c:pt idx="183">
                  <c:v>45476</c:v>
                </c:pt>
                <c:pt idx="184">
                  <c:v>45477</c:v>
                </c:pt>
                <c:pt idx="185">
                  <c:v>45478</c:v>
                </c:pt>
                <c:pt idx="186">
                  <c:v>45479</c:v>
                </c:pt>
                <c:pt idx="187">
                  <c:v>45480</c:v>
                </c:pt>
                <c:pt idx="188">
                  <c:v>45481</c:v>
                </c:pt>
                <c:pt idx="189">
                  <c:v>45482</c:v>
                </c:pt>
                <c:pt idx="190">
                  <c:v>45483</c:v>
                </c:pt>
                <c:pt idx="191">
                  <c:v>45484</c:v>
                </c:pt>
                <c:pt idx="192">
                  <c:v>45485</c:v>
                </c:pt>
                <c:pt idx="193">
                  <c:v>45486</c:v>
                </c:pt>
                <c:pt idx="194">
                  <c:v>45487</c:v>
                </c:pt>
                <c:pt idx="195">
                  <c:v>45488</c:v>
                </c:pt>
                <c:pt idx="196">
                  <c:v>45489</c:v>
                </c:pt>
                <c:pt idx="197">
                  <c:v>45490</c:v>
                </c:pt>
                <c:pt idx="198">
                  <c:v>45491</c:v>
                </c:pt>
                <c:pt idx="199">
                  <c:v>45492</c:v>
                </c:pt>
                <c:pt idx="200">
                  <c:v>45493</c:v>
                </c:pt>
                <c:pt idx="201">
                  <c:v>45494</c:v>
                </c:pt>
                <c:pt idx="202">
                  <c:v>45495</c:v>
                </c:pt>
                <c:pt idx="203">
                  <c:v>45496</c:v>
                </c:pt>
                <c:pt idx="204">
                  <c:v>45497</c:v>
                </c:pt>
                <c:pt idx="205">
                  <c:v>45498</c:v>
                </c:pt>
                <c:pt idx="206">
                  <c:v>45499</c:v>
                </c:pt>
                <c:pt idx="207">
                  <c:v>45500</c:v>
                </c:pt>
                <c:pt idx="208">
                  <c:v>45501</c:v>
                </c:pt>
                <c:pt idx="209">
                  <c:v>45502</c:v>
                </c:pt>
                <c:pt idx="210">
                  <c:v>45503</c:v>
                </c:pt>
                <c:pt idx="211">
                  <c:v>45504</c:v>
                </c:pt>
                <c:pt idx="212">
                  <c:v>45505</c:v>
                </c:pt>
                <c:pt idx="213">
                  <c:v>45506</c:v>
                </c:pt>
                <c:pt idx="214">
                  <c:v>45507</c:v>
                </c:pt>
                <c:pt idx="215">
                  <c:v>45508</c:v>
                </c:pt>
                <c:pt idx="216">
                  <c:v>45509</c:v>
                </c:pt>
                <c:pt idx="217">
                  <c:v>45510</c:v>
                </c:pt>
                <c:pt idx="218">
                  <c:v>45511</c:v>
                </c:pt>
                <c:pt idx="219">
                  <c:v>45512</c:v>
                </c:pt>
                <c:pt idx="220">
                  <c:v>45513</c:v>
                </c:pt>
                <c:pt idx="221">
                  <c:v>45514</c:v>
                </c:pt>
                <c:pt idx="222">
                  <c:v>45515</c:v>
                </c:pt>
                <c:pt idx="223">
                  <c:v>45516</c:v>
                </c:pt>
                <c:pt idx="224">
                  <c:v>45517</c:v>
                </c:pt>
                <c:pt idx="225">
                  <c:v>45518</c:v>
                </c:pt>
                <c:pt idx="226">
                  <c:v>45519</c:v>
                </c:pt>
                <c:pt idx="227">
                  <c:v>45520</c:v>
                </c:pt>
                <c:pt idx="228">
                  <c:v>45521</c:v>
                </c:pt>
                <c:pt idx="229">
                  <c:v>45522</c:v>
                </c:pt>
                <c:pt idx="230">
                  <c:v>45523</c:v>
                </c:pt>
                <c:pt idx="231">
                  <c:v>45524</c:v>
                </c:pt>
                <c:pt idx="232">
                  <c:v>45525</c:v>
                </c:pt>
                <c:pt idx="233">
                  <c:v>45526</c:v>
                </c:pt>
                <c:pt idx="234">
                  <c:v>45527</c:v>
                </c:pt>
                <c:pt idx="235">
                  <c:v>45528</c:v>
                </c:pt>
                <c:pt idx="236">
                  <c:v>45529</c:v>
                </c:pt>
                <c:pt idx="237">
                  <c:v>45530</c:v>
                </c:pt>
                <c:pt idx="238">
                  <c:v>45531</c:v>
                </c:pt>
                <c:pt idx="239">
                  <c:v>45532</c:v>
                </c:pt>
                <c:pt idx="240">
                  <c:v>45533</c:v>
                </c:pt>
                <c:pt idx="241">
                  <c:v>45534</c:v>
                </c:pt>
                <c:pt idx="242">
                  <c:v>45535</c:v>
                </c:pt>
                <c:pt idx="243">
                  <c:v>45536</c:v>
                </c:pt>
                <c:pt idx="244">
                  <c:v>45537</c:v>
                </c:pt>
                <c:pt idx="245">
                  <c:v>45538</c:v>
                </c:pt>
                <c:pt idx="246">
                  <c:v>45539</c:v>
                </c:pt>
                <c:pt idx="247">
                  <c:v>45540</c:v>
                </c:pt>
                <c:pt idx="248">
                  <c:v>45541</c:v>
                </c:pt>
                <c:pt idx="249">
                  <c:v>45542</c:v>
                </c:pt>
                <c:pt idx="250">
                  <c:v>45543</c:v>
                </c:pt>
                <c:pt idx="251">
                  <c:v>45544</c:v>
                </c:pt>
                <c:pt idx="252">
                  <c:v>45545</c:v>
                </c:pt>
                <c:pt idx="253">
                  <c:v>45546</c:v>
                </c:pt>
                <c:pt idx="254">
                  <c:v>45547</c:v>
                </c:pt>
                <c:pt idx="255">
                  <c:v>45548</c:v>
                </c:pt>
                <c:pt idx="256">
                  <c:v>45549</c:v>
                </c:pt>
                <c:pt idx="257">
                  <c:v>45550</c:v>
                </c:pt>
                <c:pt idx="258">
                  <c:v>45551</c:v>
                </c:pt>
                <c:pt idx="259">
                  <c:v>45552</c:v>
                </c:pt>
                <c:pt idx="260">
                  <c:v>45553</c:v>
                </c:pt>
                <c:pt idx="261">
                  <c:v>45554</c:v>
                </c:pt>
                <c:pt idx="262">
                  <c:v>45555</c:v>
                </c:pt>
                <c:pt idx="263">
                  <c:v>45556</c:v>
                </c:pt>
                <c:pt idx="264">
                  <c:v>45557</c:v>
                </c:pt>
                <c:pt idx="265">
                  <c:v>45558</c:v>
                </c:pt>
                <c:pt idx="266">
                  <c:v>45559</c:v>
                </c:pt>
                <c:pt idx="267">
                  <c:v>45560</c:v>
                </c:pt>
                <c:pt idx="268">
                  <c:v>45561</c:v>
                </c:pt>
                <c:pt idx="269">
                  <c:v>45562</c:v>
                </c:pt>
                <c:pt idx="270">
                  <c:v>45563</c:v>
                </c:pt>
                <c:pt idx="271">
                  <c:v>45564</c:v>
                </c:pt>
                <c:pt idx="272">
                  <c:v>45565</c:v>
                </c:pt>
                <c:pt idx="273">
                  <c:v>45566</c:v>
                </c:pt>
                <c:pt idx="274">
                  <c:v>45567</c:v>
                </c:pt>
                <c:pt idx="275">
                  <c:v>45568</c:v>
                </c:pt>
                <c:pt idx="276">
                  <c:v>45569</c:v>
                </c:pt>
                <c:pt idx="277">
                  <c:v>45570</c:v>
                </c:pt>
                <c:pt idx="278">
                  <c:v>45571</c:v>
                </c:pt>
                <c:pt idx="279">
                  <c:v>45572</c:v>
                </c:pt>
                <c:pt idx="280">
                  <c:v>45573</c:v>
                </c:pt>
                <c:pt idx="281">
                  <c:v>45574</c:v>
                </c:pt>
                <c:pt idx="282">
                  <c:v>45575</c:v>
                </c:pt>
                <c:pt idx="283">
                  <c:v>45576</c:v>
                </c:pt>
                <c:pt idx="284">
                  <c:v>45577</c:v>
                </c:pt>
                <c:pt idx="285">
                  <c:v>45578</c:v>
                </c:pt>
                <c:pt idx="286">
                  <c:v>45579</c:v>
                </c:pt>
                <c:pt idx="287">
                  <c:v>45580</c:v>
                </c:pt>
                <c:pt idx="288">
                  <c:v>45581</c:v>
                </c:pt>
                <c:pt idx="289">
                  <c:v>45582</c:v>
                </c:pt>
                <c:pt idx="290">
                  <c:v>45583</c:v>
                </c:pt>
                <c:pt idx="291">
                  <c:v>45584</c:v>
                </c:pt>
                <c:pt idx="292">
                  <c:v>45585</c:v>
                </c:pt>
                <c:pt idx="293">
                  <c:v>45586</c:v>
                </c:pt>
                <c:pt idx="294">
                  <c:v>45587</c:v>
                </c:pt>
                <c:pt idx="295">
                  <c:v>45588</c:v>
                </c:pt>
                <c:pt idx="296">
                  <c:v>45589</c:v>
                </c:pt>
                <c:pt idx="297">
                  <c:v>45590</c:v>
                </c:pt>
                <c:pt idx="298">
                  <c:v>45591</c:v>
                </c:pt>
                <c:pt idx="299">
                  <c:v>45592</c:v>
                </c:pt>
                <c:pt idx="300">
                  <c:v>45593</c:v>
                </c:pt>
                <c:pt idx="301">
                  <c:v>45594</c:v>
                </c:pt>
                <c:pt idx="302">
                  <c:v>45595</c:v>
                </c:pt>
                <c:pt idx="303">
                  <c:v>45596</c:v>
                </c:pt>
                <c:pt idx="304">
                  <c:v>45597</c:v>
                </c:pt>
                <c:pt idx="305">
                  <c:v>45598</c:v>
                </c:pt>
                <c:pt idx="306">
                  <c:v>45599</c:v>
                </c:pt>
                <c:pt idx="307">
                  <c:v>45600</c:v>
                </c:pt>
                <c:pt idx="308">
                  <c:v>45601</c:v>
                </c:pt>
                <c:pt idx="309">
                  <c:v>45602</c:v>
                </c:pt>
                <c:pt idx="310">
                  <c:v>45603</c:v>
                </c:pt>
                <c:pt idx="311">
                  <c:v>45604</c:v>
                </c:pt>
                <c:pt idx="312">
                  <c:v>45605</c:v>
                </c:pt>
                <c:pt idx="313">
                  <c:v>45606</c:v>
                </c:pt>
                <c:pt idx="314">
                  <c:v>45607</c:v>
                </c:pt>
                <c:pt idx="315">
                  <c:v>45608</c:v>
                </c:pt>
                <c:pt idx="316">
                  <c:v>45609</c:v>
                </c:pt>
                <c:pt idx="317">
                  <c:v>45610</c:v>
                </c:pt>
                <c:pt idx="318">
                  <c:v>45611</c:v>
                </c:pt>
                <c:pt idx="319">
                  <c:v>45612</c:v>
                </c:pt>
                <c:pt idx="320">
                  <c:v>45613</c:v>
                </c:pt>
                <c:pt idx="321">
                  <c:v>45614</c:v>
                </c:pt>
                <c:pt idx="322">
                  <c:v>45615</c:v>
                </c:pt>
                <c:pt idx="323">
                  <c:v>45616</c:v>
                </c:pt>
                <c:pt idx="324">
                  <c:v>45617</c:v>
                </c:pt>
                <c:pt idx="325">
                  <c:v>45618</c:v>
                </c:pt>
                <c:pt idx="326">
                  <c:v>45619</c:v>
                </c:pt>
                <c:pt idx="327">
                  <c:v>45620</c:v>
                </c:pt>
                <c:pt idx="328">
                  <c:v>45621</c:v>
                </c:pt>
                <c:pt idx="329">
                  <c:v>45622</c:v>
                </c:pt>
                <c:pt idx="330">
                  <c:v>45623</c:v>
                </c:pt>
                <c:pt idx="331">
                  <c:v>45624</c:v>
                </c:pt>
                <c:pt idx="332">
                  <c:v>45625</c:v>
                </c:pt>
                <c:pt idx="333">
                  <c:v>45626</c:v>
                </c:pt>
                <c:pt idx="334">
                  <c:v>45627</c:v>
                </c:pt>
                <c:pt idx="335">
                  <c:v>45628</c:v>
                </c:pt>
                <c:pt idx="336">
                  <c:v>45629</c:v>
                </c:pt>
                <c:pt idx="337">
                  <c:v>45630</c:v>
                </c:pt>
                <c:pt idx="338">
                  <c:v>45631</c:v>
                </c:pt>
                <c:pt idx="339">
                  <c:v>45632</c:v>
                </c:pt>
              </c:numCache>
            </c:numRef>
          </c:cat>
          <c:val>
            <c:numRef>
              <c:f>Charts!$C$11:$C$350</c:f>
              <c:numCache>
                <c:formatCode>General</c:formatCode>
                <c:ptCount val="340"/>
                <c:pt idx="0">
                  <c:v>46</c:v>
                </c:pt>
                <c:pt idx="1">
                  <c:v>55</c:v>
                </c:pt>
                <c:pt idx="2">
                  <c:v>50</c:v>
                </c:pt>
                <c:pt idx="3">
                  <c:v>50</c:v>
                </c:pt>
                <c:pt idx="4">
                  <c:v>52</c:v>
                </c:pt>
                <c:pt idx="5">
                  <c:v>41</c:v>
                </c:pt>
                <c:pt idx="6">
                  <c:v>47</c:v>
                </c:pt>
                <c:pt idx="7">
                  <c:v>51</c:v>
                </c:pt>
                <c:pt idx="8">
                  <c:v>50</c:v>
                </c:pt>
                <c:pt idx="9">
                  <c:v>48</c:v>
                </c:pt>
                <c:pt idx="10">
                  <c:v>60</c:v>
                </c:pt>
                <c:pt idx="11">
                  <c:v>51</c:v>
                </c:pt>
                <c:pt idx="12">
                  <c:v>42</c:v>
                </c:pt>
                <c:pt idx="13">
                  <c:v>58</c:v>
                </c:pt>
                <c:pt idx="14">
                  <c:v>53</c:v>
                </c:pt>
                <c:pt idx="15">
                  <c:v>60</c:v>
                </c:pt>
                <c:pt idx="16">
                  <c:v>49</c:v>
                </c:pt>
                <c:pt idx="17">
                  <c:v>49</c:v>
                </c:pt>
                <c:pt idx="18">
                  <c:v>41</c:v>
                </c:pt>
                <c:pt idx="19">
                  <c:v>58</c:v>
                </c:pt>
                <c:pt idx="20">
                  <c:v>48</c:v>
                </c:pt>
                <c:pt idx="21">
                  <c:v>42</c:v>
                </c:pt>
                <c:pt idx="22">
                  <c:v>42</c:v>
                </c:pt>
                <c:pt idx="23">
                  <c:v>42</c:v>
                </c:pt>
                <c:pt idx="24">
                  <c:v>56</c:v>
                </c:pt>
                <c:pt idx="25">
                  <c:v>56</c:v>
                </c:pt>
                <c:pt idx="26">
                  <c:v>53</c:v>
                </c:pt>
                <c:pt idx="27">
                  <c:v>45</c:v>
                </c:pt>
                <c:pt idx="28">
                  <c:v>57</c:v>
                </c:pt>
                <c:pt idx="29">
                  <c:v>45</c:v>
                </c:pt>
                <c:pt idx="30">
                  <c:v>56</c:v>
                </c:pt>
                <c:pt idx="31">
                  <c:v>47</c:v>
                </c:pt>
                <c:pt idx="32">
                  <c:v>58</c:v>
                </c:pt>
                <c:pt idx="33">
                  <c:v>46</c:v>
                </c:pt>
                <c:pt idx="34">
                  <c:v>50</c:v>
                </c:pt>
                <c:pt idx="35">
                  <c:v>51</c:v>
                </c:pt>
                <c:pt idx="36">
                  <c:v>51</c:v>
                </c:pt>
                <c:pt idx="37">
                  <c:v>49</c:v>
                </c:pt>
                <c:pt idx="38">
                  <c:v>58</c:v>
                </c:pt>
                <c:pt idx="39">
                  <c:v>58</c:v>
                </c:pt>
                <c:pt idx="40">
                  <c:v>40</c:v>
                </c:pt>
                <c:pt idx="41">
                  <c:v>58</c:v>
                </c:pt>
                <c:pt idx="42">
                  <c:v>54</c:v>
                </c:pt>
                <c:pt idx="43">
                  <c:v>45</c:v>
                </c:pt>
                <c:pt idx="44">
                  <c:v>59</c:v>
                </c:pt>
                <c:pt idx="45">
                  <c:v>50</c:v>
                </c:pt>
                <c:pt idx="46">
                  <c:v>55</c:v>
                </c:pt>
                <c:pt idx="47">
                  <c:v>53</c:v>
                </c:pt>
                <c:pt idx="48">
                  <c:v>49</c:v>
                </c:pt>
                <c:pt idx="49">
                  <c:v>56</c:v>
                </c:pt>
                <c:pt idx="50">
                  <c:v>47</c:v>
                </c:pt>
                <c:pt idx="51">
                  <c:v>58</c:v>
                </c:pt>
                <c:pt idx="52">
                  <c:v>47</c:v>
                </c:pt>
                <c:pt idx="53">
                  <c:v>53</c:v>
                </c:pt>
                <c:pt idx="54">
                  <c:v>56</c:v>
                </c:pt>
                <c:pt idx="55">
                  <c:v>55</c:v>
                </c:pt>
                <c:pt idx="56">
                  <c:v>60</c:v>
                </c:pt>
                <c:pt idx="57">
                  <c:v>42</c:v>
                </c:pt>
                <c:pt idx="58">
                  <c:v>51</c:v>
                </c:pt>
                <c:pt idx="59">
                  <c:v>44</c:v>
                </c:pt>
                <c:pt idx="60">
                  <c:v>44</c:v>
                </c:pt>
                <c:pt idx="61">
                  <c:v>47</c:v>
                </c:pt>
                <c:pt idx="62">
                  <c:v>41</c:v>
                </c:pt>
                <c:pt idx="63">
                  <c:v>54</c:v>
                </c:pt>
                <c:pt idx="64">
                  <c:v>49</c:v>
                </c:pt>
                <c:pt idx="65">
                  <c:v>52</c:v>
                </c:pt>
                <c:pt idx="66">
                  <c:v>53</c:v>
                </c:pt>
                <c:pt idx="67">
                  <c:v>51</c:v>
                </c:pt>
                <c:pt idx="68">
                  <c:v>54</c:v>
                </c:pt>
                <c:pt idx="69">
                  <c:v>57</c:v>
                </c:pt>
                <c:pt idx="70">
                  <c:v>49</c:v>
                </c:pt>
                <c:pt idx="71">
                  <c:v>48</c:v>
                </c:pt>
                <c:pt idx="72">
                  <c:v>47</c:v>
                </c:pt>
                <c:pt idx="73">
                  <c:v>49</c:v>
                </c:pt>
                <c:pt idx="74">
                  <c:v>55</c:v>
                </c:pt>
                <c:pt idx="75">
                  <c:v>59</c:v>
                </c:pt>
                <c:pt idx="76">
                  <c:v>56</c:v>
                </c:pt>
                <c:pt idx="77">
                  <c:v>40</c:v>
                </c:pt>
                <c:pt idx="78">
                  <c:v>47</c:v>
                </c:pt>
                <c:pt idx="79">
                  <c:v>43</c:v>
                </c:pt>
                <c:pt idx="80">
                  <c:v>47</c:v>
                </c:pt>
                <c:pt idx="81">
                  <c:v>58</c:v>
                </c:pt>
                <c:pt idx="82">
                  <c:v>45</c:v>
                </c:pt>
                <c:pt idx="83">
                  <c:v>41</c:v>
                </c:pt>
                <c:pt idx="84">
                  <c:v>48</c:v>
                </c:pt>
                <c:pt idx="85">
                  <c:v>40</c:v>
                </c:pt>
                <c:pt idx="86">
                  <c:v>52</c:v>
                </c:pt>
                <c:pt idx="87">
                  <c:v>54</c:v>
                </c:pt>
                <c:pt idx="88">
                  <c:v>45</c:v>
                </c:pt>
                <c:pt idx="89">
                  <c:v>48</c:v>
                </c:pt>
                <c:pt idx="90">
                  <c:v>44</c:v>
                </c:pt>
                <c:pt idx="91">
                  <c:v>51</c:v>
                </c:pt>
                <c:pt idx="92">
                  <c:v>43</c:v>
                </c:pt>
                <c:pt idx="93">
                  <c:v>43</c:v>
                </c:pt>
                <c:pt idx="94">
                  <c:v>52</c:v>
                </c:pt>
                <c:pt idx="95">
                  <c:v>40</c:v>
                </c:pt>
                <c:pt idx="96">
                  <c:v>58</c:v>
                </c:pt>
                <c:pt idx="97">
                  <c:v>58</c:v>
                </c:pt>
                <c:pt idx="98">
                  <c:v>56</c:v>
                </c:pt>
                <c:pt idx="99">
                  <c:v>41</c:v>
                </c:pt>
                <c:pt idx="100">
                  <c:v>46</c:v>
                </c:pt>
                <c:pt idx="101">
                  <c:v>41</c:v>
                </c:pt>
                <c:pt idx="102">
                  <c:v>44</c:v>
                </c:pt>
                <c:pt idx="103">
                  <c:v>40</c:v>
                </c:pt>
                <c:pt idx="104">
                  <c:v>43</c:v>
                </c:pt>
                <c:pt idx="105">
                  <c:v>57</c:v>
                </c:pt>
                <c:pt idx="106">
                  <c:v>49</c:v>
                </c:pt>
                <c:pt idx="107">
                  <c:v>40</c:v>
                </c:pt>
                <c:pt idx="108">
                  <c:v>44</c:v>
                </c:pt>
                <c:pt idx="109">
                  <c:v>44</c:v>
                </c:pt>
                <c:pt idx="110">
                  <c:v>42</c:v>
                </c:pt>
                <c:pt idx="111">
                  <c:v>60</c:v>
                </c:pt>
                <c:pt idx="112">
                  <c:v>49</c:v>
                </c:pt>
                <c:pt idx="113">
                  <c:v>43</c:v>
                </c:pt>
                <c:pt idx="114">
                  <c:v>60</c:v>
                </c:pt>
                <c:pt idx="115">
                  <c:v>54</c:v>
                </c:pt>
                <c:pt idx="116">
                  <c:v>50</c:v>
                </c:pt>
                <c:pt idx="117">
                  <c:v>46</c:v>
                </c:pt>
                <c:pt idx="118">
                  <c:v>51</c:v>
                </c:pt>
                <c:pt idx="119">
                  <c:v>47</c:v>
                </c:pt>
                <c:pt idx="120">
                  <c:v>50</c:v>
                </c:pt>
                <c:pt idx="121">
                  <c:v>46</c:v>
                </c:pt>
                <c:pt idx="122">
                  <c:v>41</c:v>
                </c:pt>
                <c:pt idx="123">
                  <c:v>50</c:v>
                </c:pt>
                <c:pt idx="124">
                  <c:v>60</c:v>
                </c:pt>
                <c:pt idx="125">
                  <c:v>42</c:v>
                </c:pt>
                <c:pt idx="126">
                  <c:v>55</c:v>
                </c:pt>
                <c:pt idx="127">
                  <c:v>54</c:v>
                </c:pt>
                <c:pt idx="128">
                  <c:v>53</c:v>
                </c:pt>
                <c:pt idx="129">
                  <c:v>52</c:v>
                </c:pt>
                <c:pt idx="130">
                  <c:v>53</c:v>
                </c:pt>
                <c:pt idx="131">
                  <c:v>59</c:v>
                </c:pt>
                <c:pt idx="132">
                  <c:v>41</c:v>
                </c:pt>
                <c:pt idx="133">
                  <c:v>42</c:v>
                </c:pt>
                <c:pt idx="134">
                  <c:v>53</c:v>
                </c:pt>
                <c:pt idx="135">
                  <c:v>49</c:v>
                </c:pt>
                <c:pt idx="136">
                  <c:v>46</c:v>
                </c:pt>
                <c:pt idx="137">
                  <c:v>48</c:v>
                </c:pt>
                <c:pt idx="138">
                  <c:v>45</c:v>
                </c:pt>
                <c:pt idx="139">
                  <c:v>48</c:v>
                </c:pt>
                <c:pt idx="140">
                  <c:v>55</c:v>
                </c:pt>
                <c:pt idx="141">
                  <c:v>43</c:v>
                </c:pt>
                <c:pt idx="142">
                  <c:v>42</c:v>
                </c:pt>
                <c:pt idx="143">
                  <c:v>54</c:v>
                </c:pt>
                <c:pt idx="144">
                  <c:v>55</c:v>
                </c:pt>
                <c:pt idx="145">
                  <c:v>41</c:v>
                </c:pt>
                <c:pt idx="146">
                  <c:v>58</c:v>
                </c:pt>
                <c:pt idx="147">
                  <c:v>58</c:v>
                </c:pt>
                <c:pt idx="148">
                  <c:v>40</c:v>
                </c:pt>
                <c:pt idx="149">
                  <c:v>51</c:v>
                </c:pt>
                <c:pt idx="150">
                  <c:v>52</c:v>
                </c:pt>
                <c:pt idx="151">
                  <c:v>46</c:v>
                </c:pt>
                <c:pt idx="152">
                  <c:v>51</c:v>
                </c:pt>
                <c:pt idx="153">
                  <c:v>53</c:v>
                </c:pt>
                <c:pt idx="154">
                  <c:v>54</c:v>
                </c:pt>
                <c:pt idx="155">
                  <c:v>50</c:v>
                </c:pt>
                <c:pt idx="156">
                  <c:v>56</c:v>
                </c:pt>
                <c:pt idx="157">
                  <c:v>46</c:v>
                </c:pt>
                <c:pt idx="158">
                  <c:v>50</c:v>
                </c:pt>
                <c:pt idx="159">
                  <c:v>45</c:v>
                </c:pt>
                <c:pt idx="160">
                  <c:v>56</c:v>
                </c:pt>
                <c:pt idx="161">
                  <c:v>52</c:v>
                </c:pt>
                <c:pt idx="162">
                  <c:v>59</c:v>
                </c:pt>
                <c:pt idx="163">
                  <c:v>59</c:v>
                </c:pt>
                <c:pt idx="164">
                  <c:v>59</c:v>
                </c:pt>
                <c:pt idx="165">
                  <c:v>58</c:v>
                </c:pt>
                <c:pt idx="166">
                  <c:v>50</c:v>
                </c:pt>
                <c:pt idx="167">
                  <c:v>44</c:v>
                </c:pt>
                <c:pt idx="168">
                  <c:v>57</c:v>
                </c:pt>
                <c:pt idx="169">
                  <c:v>46</c:v>
                </c:pt>
                <c:pt idx="170">
                  <c:v>44</c:v>
                </c:pt>
                <c:pt idx="171">
                  <c:v>59</c:v>
                </c:pt>
                <c:pt idx="172">
                  <c:v>52</c:v>
                </c:pt>
                <c:pt idx="173">
                  <c:v>41</c:v>
                </c:pt>
                <c:pt idx="174">
                  <c:v>41</c:v>
                </c:pt>
                <c:pt idx="175">
                  <c:v>58</c:v>
                </c:pt>
                <c:pt idx="176">
                  <c:v>58</c:v>
                </c:pt>
                <c:pt idx="177">
                  <c:v>52</c:v>
                </c:pt>
                <c:pt idx="178">
                  <c:v>59</c:v>
                </c:pt>
                <c:pt idx="179">
                  <c:v>44</c:v>
                </c:pt>
                <c:pt idx="180">
                  <c:v>44</c:v>
                </c:pt>
                <c:pt idx="181">
                  <c:v>48</c:v>
                </c:pt>
                <c:pt idx="182">
                  <c:v>53</c:v>
                </c:pt>
                <c:pt idx="183">
                  <c:v>47</c:v>
                </c:pt>
                <c:pt idx="184">
                  <c:v>46</c:v>
                </c:pt>
                <c:pt idx="185">
                  <c:v>50</c:v>
                </c:pt>
                <c:pt idx="186">
                  <c:v>52</c:v>
                </c:pt>
                <c:pt idx="187">
                  <c:v>54</c:v>
                </c:pt>
                <c:pt idx="188">
                  <c:v>54</c:v>
                </c:pt>
                <c:pt idx="189">
                  <c:v>58</c:v>
                </c:pt>
                <c:pt idx="190">
                  <c:v>48</c:v>
                </c:pt>
                <c:pt idx="191">
                  <c:v>41</c:v>
                </c:pt>
                <c:pt idx="192">
                  <c:v>60</c:v>
                </c:pt>
                <c:pt idx="193">
                  <c:v>53</c:v>
                </c:pt>
                <c:pt idx="194">
                  <c:v>60</c:v>
                </c:pt>
                <c:pt idx="195">
                  <c:v>44</c:v>
                </c:pt>
                <c:pt idx="196">
                  <c:v>52</c:v>
                </c:pt>
                <c:pt idx="197">
                  <c:v>40</c:v>
                </c:pt>
                <c:pt idx="198">
                  <c:v>51</c:v>
                </c:pt>
                <c:pt idx="199">
                  <c:v>48</c:v>
                </c:pt>
                <c:pt idx="200">
                  <c:v>45</c:v>
                </c:pt>
                <c:pt idx="201">
                  <c:v>58</c:v>
                </c:pt>
                <c:pt idx="202">
                  <c:v>56</c:v>
                </c:pt>
                <c:pt idx="203">
                  <c:v>46</c:v>
                </c:pt>
                <c:pt idx="204">
                  <c:v>58</c:v>
                </c:pt>
                <c:pt idx="205">
                  <c:v>51</c:v>
                </c:pt>
                <c:pt idx="206">
                  <c:v>44</c:v>
                </c:pt>
                <c:pt idx="207">
                  <c:v>55</c:v>
                </c:pt>
                <c:pt idx="208">
                  <c:v>48</c:v>
                </c:pt>
                <c:pt idx="209">
                  <c:v>55</c:v>
                </c:pt>
                <c:pt idx="210">
                  <c:v>43</c:v>
                </c:pt>
                <c:pt idx="211">
                  <c:v>54</c:v>
                </c:pt>
                <c:pt idx="212">
                  <c:v>59</c:v>
                </c:pt>
                <c:pt idx="213">
                  <c:v>45</c:v>
                </c:pt>
                <c:pt idx="214">
                  <c:v>54</c:v>
                </c:pt>
                <c:pt idx="215">
                  <c:v>49</c:v>
                </c:pt>
                <c:pt idx="216">
                  <c:v>52</c:v>
                </c:pt>
                <c:pt idx="217">
                  <c:v>44</c:v>
                </c:pt>
                <c:pt idx="218">
                  <c:v>53</c:v>
                </c:pt>
                <c:pt idx="219">
                  <c:v>53</c:v>
                </c:pt>
                <c:pt idx="220">
                  <c:v>60</c:v>
                </c:pt>
                <c:pt idx="221">
                  <c:v>44</c:v>
                </c:pt>
                <c:pt idx="222">
                  <c:v>54</c:v>
                </c:pt>
                <c:pt idx="223">
                  <c:v>54</c:v>
                </c:pt>
                <c:pt idx="224">
                  <c:v>42</c:v>
                </c:pt>
                <c:pt idx="225">
                  <c:v>58</c:v>
                </c:pt>
                <c:pt idx="226">
                  <c:v>48</c:v>
                </c:pt>
                <c:pt idx="227">
                  <c:v>43</c:v>
                </c:pt>
                <c:pt idx="228">
                  <c:v>41</c:v>
                </c:pt>
                <c:pt idx="229">
                  <c:v>49</c:v>
                </c:pt>
                <c:pt idx="230">
                  <c:v>47</c:v>
                </c:pt>
                <c:pt idx="231">
                  <c:v>47</c:v>
                </c:pt>
                <c:pt idx="232">
                  <c:v>43</c:v>
                </c:pt>
                <c:pt idx="233">
                  <c:v>42</c:v>
                </c:pt>
                <c:pt idx="234">
                  <c:v>56</c:v>
                </c:pt>
                <c:pt idx="235">
                  <c:v>46</c:v>
                </c:pt>
                <c:pt idx="236">
                  <c:v>43</c:v>
                </c:pt>
                <c:pt idx="237">
                  <c:v>56</c:v>
                </c:pt>
                <c:pt idx="238">
                  <c:v>57</c:v>
                </c:pt>
                <c:pt idx="239">
                  <c:v>44</c:v>
                </c:pt>
                <c:pt idx="240">
                  <c:v>40</c:v>
                </c:pt>
                <c:pt idx="241">
                  <c:v>42</c:v>
                </c:pt>
                <c:pt idx="242">
                  <c:v>42</c:v>
                </c:pt>
                <c:pt idx="243">
                  <c:v>45</c:v>
                </c:pt>
                <c:pt idx="244">
                  <c:v>57</c:v>
                </c:pt>
                <c:pt idx="245">
                  <c:v>59</c:v>
                </c:pt>
                <c:pt idx="246">
                  <c:v>51</c:v>
                </c:pt>
                <c:pt idx="247">
                  <c:v>40</c:v>
                </c:pt>
                <c:pt idx="248">
                  <c:v>46</c:v>
                </c:pt>
                <c:pt idx="249">
                  <c:v>50</c:v>
                </c:pt>
                <c:pt idx="250">
                  <c:v>50</c:v>
                </c:pt>
                <c:pt idx="251">
                  <c:v>50</c:v>
                </c:pt>
                <c:pt idx="252">
                  <c:v>59</c:v>
                </c:pt>
                <c:pt idx="253">
                  <c:v>48</c:v>
                </c:pt>
                <c:pt idx="254">
                  <c:v>52</c:v>
                </c:pt>
                <c:pt idx="255">
                  <c:v>42</c:v>
                </c:pt>
                <c:pt idx="256">
                  <c:v>56</c:v>
                </c:pt>
                <c:pt idx="257">
                  <c:v>53</c:v>
                </c:pt>
                <c:pt idx="258">
                  <c:v>53</c:v>
                </c:pt>
                <c:pt idx="259">
                  <c:v>41</c:v>
                </c:pt>
                <c:pt idx="260">
                  <c:v>60</c:v>
                </c:pt>
                <c:pt idx="261">
                  <c:v>56</c:v>
                </c:pt>
                <c:pt idx="262">
                  <c:v>52</c:v>
                </c:pt>
                <c:pt idx="263">
                  <c:v>52</c:v>
                </c:pt>
                <c:pt idx="264">
                  <c:v>53</c:v>
                </c:pt>
                <c:pt idx="265">
                  <c:v>58</c:v>
                </c:pt>
                <c:pt idx="266">
                  <c:v>45</c:v>
                </c:pt>
                <c:pt idx="267">
                  <c:v>40</c:v>
                </c:pt>
                <c:pt idx="268">
                  <c:v>60</c:v>
                </c:pt>
                <c:pt idx="269">
                  <c:v>42</c:v>
                </c:pt>
                <c:pt idx="270">
                  <c:v>49</c:v>
                </c:pt>
                <c:pt idx="271">
                  <c:v>60</c:v>
                </c:pt>
                <c:pt idx="272">
                  <c:v>50</c:v>
                </c:pt>
                <c:pt idx="273">
                  <c:v>50</c:v>
                </c:pt>
                <c:pt idx="274">
                  <c:v>48</c:v>
                </c:pt>
                <c:pt idx="275">
                  <c:v>42</c:v>
                </c:pt>
                <c:pt idx="276">
                  <c:v>48</c:v>
                </c:pt>
                <c:pt idx="277">
                  <c:v>46</c:v>
                </c:pt>
                <c:pt idx="278">
                  <c:v>42</c:v>
                </c:pt>
                <c:pt idx="279">
                  <c:v>52</c:v>
                </c:pt>
                <c:pt idx="280">
                  <c:v>56</c:v>
                </c:pt>
                <c:pt idx="281">
                  <c:v>55</c:v>
                </c:pt>
                <c:pt idx="282">
                  <c:v>48</c:v>
                </c:pt>
                <c:pt idx="283">
                  <c:v>60</c:v>
                </c:pt>
                <c:pt idx="284">
                  <c:v>52</c:v>
                </c:pt>
                <c:pt idx="285">
                  <c:v>49</c:v>
                </c:pt>
                <c:pt idx="286">
                  <c:v>47</c:v>
                </c:pt>
                <c:pt idx="287">
                  <c:v>45</c:v>
                </c:pt>
                <c:pt idx="288">
                  <c:v>47</c:v>
                </c:pt>
                <c:pt idx="289">
                  <c:v>51</c:v>
                </c:pt>
                <c:pt idx="290">
                  <c:v>50</c:v>
                </c:pt>
                <c:pt idx="291">
                  <c:v>50</c:v>
                </c:pt>
                <c:pt idx="292">
                  <c:v>58</c:v>
                </c:pt>
                <c:pt idx="293">
                  <c:v>43</c:v>
                </c:pt>
                <c:pt idx="294">
                  <c:v>56</c:v>
                </c:pt>
                <c:pt idx="295">
                  <c:v>45</c:v>
                </c:pt>
                <c:pt idx="296">
                  <c:v>41</c:v>
                </c:pt>
                <c:pt idx="297">
                  <c:v>52</c:v>
                </c:pt>
                <c:pt idx="298">
                  <c:v>59</c:v>
                </c:pt>
                <c:pt idx="299">
                  <c:v>55</c:v>
                </c:pt>
                <c:pt idx="300">
                  <c:v>50</c:v>
                </c:pt>
                <c:pt idx="301">
                  <c:v>60</c:v>
                </c:pt>
                <c:pt idx="302">
                  <c:v>59</c:v>
                </c:pt>
                <c:pt idx="303">
                  <c:v>46</c:v>
                </c:pt>
                <c:pt idx="304">
                  <c:v>46</c:v>
                </c:pt>
                <c:pt idx="305">
                  <c:v>47</c:v>
                </c:pt>
                <c:pt idx="306">
                  <c:v>42</c:v>
                </c:pt>
                <c:pt idx="307">
                  <c:v>54</c:v>
                </c:pt>
                <c:pt idx="308">
                  <c:v>50</c:v>
                </c:pt>
                <c:pt idx="309">
                  <c:v>46</c:v>
                </c:pt>
                <c:pt idx="310">
                  <c:v>40</c:v>
                </c:pt>
                <c:pt idx="311">
                  <c:v>53</c:v>
                </c:pt>
                <c:pt idx="312">
                  <c:v>52</c:v>
                </c:pt>
                <c:pt idx="313">
                  <c:v>53</c:v>
                </c:pt>
                <c:pt idx="314">
                  <c:v>59</c:v>
                </c:pt>
                <c:pt idx="315">
                  <c:v>45</c:v>
                </c:pt>
                <c:pt idx="316">
                  <c:v>60</c:v>
                </c:pt>
                <c:pt idx="317">
                  <c:v>52</c:v>
                </c:pt>
                <c:pt idx="318">
                  <c:v>52</c:v>
                </c:pt>
                <c:pt idx="319">
                  <c:v>49</c:v>
                </c:pt>
                <c:pt idx="320">
                  <c:v>47</c:v>
                </c:pt>
                <c:pt idx="321">
                  <c:v>46</c:v>
                </c:pt>
                <c:pt idx="322">
                  <c:v>43</c:v>
                </c:pt>
                <c:pt idx="323">
                  <c:v>49</c:v>
                </c:pt>
                <c:pt idx="324">
                  <c:v>53</c:v>
                </c:pt>
                <c:pt idx="325">
                  <c:v>44</c:v>
                </c:pt>
                <c:pt idx="326">
                  <c:v>59</c:v>
                </c:pt>
                <c:pt idx="327">
                  <c:v>57</c:v>
                </c:pt>
                <c:pt idx="328">
                  <c:v>41</c:v>
                </c:pt>
                <c:pt idx="329">
                  <c:v>55</c:v>
                </c:pt>
                <c:pt idx="330">
                  <c:v>44</c:v>
                </c:pt>
                <c:pt idx="331">
                  <c:v>55</c:v>
                </c:pt>
                <c:pt idx="332">
                  <c:v>50</c:v>
                </c:pt>
                <c:pt idx="333">
                  <c:v>56</c:v>
                </c:pt>
                <c:pt idx="334">
                  <c:v>50</c:v>
                </c:pt>
                <c:pt idx="335">
                  <c:v>48</c:v>
                </c:pt>
                <c:pt idx="336">
                  <c:v>40</c:v>
                </c:pt>
                <c:pt idx="337">
                  <c:v>51</c:v>
                </c:pt>
                <c:pt idx="338">
                  <c:v>53</c:v>
                </c:pt>
                <c:pt idx="339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C2-4BF9-ADED-0EA0F7B61E9F}"/>
            </c:ext>
          </c:extLst>
        </c:ser>
        <c:ser>
          <c:idx val="1"/>
          <c:order val="1"/>
          <c:tx>
            <c:v>PY</c:v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Charts!$B$11:$B$350</c:f>
              <c:numCache>
                <c:formatCode>mmm\-yy</c:formatCode>
                <c:ptCount val="340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45352</c:v>
                </c:pt>
                <c:pt idx="60">
                  <c:v>45353</c:v>
                </c:pt>
                <c:pt idx="61">
                  <c:v>45354</c:v>
                </c:pt>
                <c:pt idx="62">
                  <c:v>45355</c:v>
                </c:pt>
                <c:pt idx="63">
                  <c:v>45356</c:v>
                </c:pt>
                <c:pt idx="64">
                  <c:v>45357</c:v>
                </c:pt>
                <c:pt idx="65">
                  <c:v>45358</c:v>
                </c:pt>
                <c:pt idx="66">
                  <c:v>45359</c:v>
                </c:pt>
                <c:pt idx="67">
                  <c:v>45360</c:v>
                </c:pt>
                <c:pt idx="68">
                  <c:v>45361</c:v>
                </c:pt>
                <c:pt idx="69">
                  <c:v>45362</c:v>
                </c:pt>
                <c:pt idx="70">
                  <c:v>45363</c:v>
                </c:pt>
                <c:pt idx="71">
                  <c:v>45364</c:v>
                </c:pt>
                <c:pt idx="72">
                  <c:v>45365</c:v>
                </c:pt>
                <c:pt idx="73">
                  <c:v>45366</c:v>
                </c:pt>
                <c:pt idx="74">
                  <c:v>45367</c:v>
                </c:pt>
                <c:pt idx="75">
                  <c:v>45368</c:v>
                </c:pt>
                <c:pt idx="76">
                  <c:v>45369</c:v>
                </c:pt>
                <c:pt idx="77">
                  <c:v>45370</c:v>
                </c:pt>
                <c:pt idx="78">
                  <c:v>45371</c:v>
                </c:pt>
                <c:pt idx="79">
                  <c:v>45372</c:v>
                </c:pt>
                <c:pt idx="80">
                  <c:v>45373</c:v>
                </c:pt>
                <c:pt idx="81">
                  <c:v>45374</c:v>
                </c:pt>
                <c:pt idx="82">
                  <c:v>45375</c:v>
                </c:pt>
                <c:pt idx="83">
                  <c:v>45376</c:v>
                </c:pt>
                <c:pt idx="84">
                  <c:v>45377</c:v>
                </c:pt>
                <c:pt idx="85">
                  <c:v>45378</c:v>
                </c:pt>
                <c:pt idx="86">
                  <c:v>45379</c:v>
                </c:pt>
                <c:pt idx="87">
                  <c:v>45380</c:v>
                </c:pt>
                <c:pt idx="88">
                  <c:v>45381</c:v>
                </c:pt>
                <c:pt idx="89">
                  <c:v>45382</c:v>
                </c:pt>
                <c:pt idx="90">
                  <c:v>45383</c:v>
                </c:pt>
                <c:pt idx="91">
                  <c:v>45384</c:v>
                </c:pt>
                <c:pt idx="92">
                  <c:v>45385</c:v>
                </c:pt>
                <c:pt idx="93">
                  <c:v>45386</c:v>
                </c:pt>
                <c:pt idx="94">
                  <c:v>45387</c:v>
                </c:pt>
                <c:pt idx="95">
                  <c:v>45388</c:v>
                </c:pt>
                <c:pt idx="96">
                  <c:v>45389</c:v>
                </c:pt>
                <c:pt idx="97">
                  <c:v>45390</c:v>
                </c:pt>
                <c:pt idx="98">
                  <c:v>45391</c:v>
                </c:pt>
                <c:pt idx="99">
                  <c:v>45392</c:v>
                </c:pt>
                <c:pt idx="100">
                  <c:v>45393</c:v>
                </c:pt>
                <c:pt idx="101">
                  <c:v>45394</c:v>
                </c:pt>
                <c:pt idx="102">
                  <c:v>45395</c:v>
                </c:pt>
                <c:pt idx="103">
                  <c:v>45396</c:v>
                </c:pt>
                <c:pt idx="104">
                  <c:v>45397</c:v>
                </c:pt>
                <c:pt idx="105">
                  <c:v>45398</c:v>
                </c:pt>
                <c:pt idx="106">
                  <c:v>45399</c:v>
                </c:pt>
                <c:pt idx="107">
                  <c:v>45400</c:v>
                </c:pt>
                <c:pt idx="108">
                  <c:v>45401</c:v>
                </c:pt>
                <c:pt idx="109">
                  <c:v>45402</c:v>
                </c:pt>
                <c:pt idx="110">
                  <c:v>45403</c:v>
                </c:pt>
                <c:pt idx="111">
                  <c:v>45404</c:v>
                </c:pt>
                <c:pt idx="112">
                  <c:v>45405</c:v>
                </c:pt>
                <c:pt idx="113">
                  <c:v>45406</c:v>
                </c:pt>
                <c:pt idx="114">
                  <c:v>45407</c:v>
                </c:pt>
                <c:pt idx="115">
                  <c:v>45408</c:v>
                </c:pt>
                <c:pt idx="116">
                  <c:v>45409</c:v>
                </c:pt>
                <c:pt idx="117">
                  <c:v>45410</c:v>
                </c:pt>
                <c:pt idx="118">
                  <c:v>45411</c:v>
                </c:pt>
                <c:pt idx="119">
                  <c:v>45412</c:v>
                </c:pt>
                <c:pt idx="120">
                  <c:v>45413</c:v>
                </c:pt>
                <c:pt idx="121">
                  <c:v>45414</c:v>
                </c:pt>
                <c:pt idx="122">
                  <c:v>45415</c:v>
                </c:pt>
                <c:pt idx="123">
                  <c:v>45416</c:v>
                </c:pt>
                <c:pt idx="124">
                  <c:v>45417</c:v>
                </c:pt>
                <c:pt idx="125">
                  <c:v>45418</c:v>
                </c:pt>
                <c:pt idx="126">
                  <c:v>45419</c:v>
                </c:pt>
                <c:pt idx="127">
                  <c:v>45420</c:v>
                </c:pt>
                <c:pt idx="128">
                  <c:v>45421</c:v>
                </c:pt>
                <c:pt idx="129">
                  <c:v>45422</c:v>
                </c:pt>
                <c:pt idx="130">
                  <c:v>45423</c:v>
                </c:pt>
                <c:pt idx="131">
                  <c:v>45424</c:v>
                </c:pt>
                <c:pt idx="132">
                  <c:v>45425</c:v>
                </c:pt>
                <c:pt idx="133">
                  <c:v>45426</c:v>
                </c:pt>
                <c:pt idx="134">
                  <c:v>45427</c:v>
                </c:pt>
                <c:pt idx="135">
                  <c:v>45428</c:v>
                </c:pt>
                <c:pt idx="136">
                  <c:v>45429</c:v>
                </c:pt>
                <c:pt idx="137">
                  <c:v>45430</c:v>
                </c:pt>
                <c:pt idx="138">
                  <c:v>45431</c:v>
                </c:pt>
                <c:pt idx="139">
                  <c:v>45432</c:v>
                </c:pt>
                <c:pt idx="140">
                  <c:v>45433</c:v>
                </c:pt>
                <c:pt idx="141">
                  <c:v>45434</c:v>
                </c:pt>
                <c:pt idx="142">
                  <c:v>45435</c:v>
                </c:pt>
                <c:pt idx="143">
                  <c:v>45436</c:v>
                </c:pt>
                <c:pt idx="144">
                  <c:v>45437</c:v>
                </c:pt>
                <c:pt idx="145">
                  <c:v>45438</c:v>
                </c:pt>
                <c:pt idx="146">
                  <c:v>45439</c:v>
                </c:pt>
                <c:pt idx="147">
                  <c:v>45440</c:v>
                </c:pt>
                <c:pt idx="148">
                  <c:v>45441</c:v>
                </c:pt>
                <c:pt idx="149">
                  <c:v>45442</c:v>
                </c:pt>
                <c:pt idx="150">
                  <c:v>45443</c:v>
                </c:pt>
                <c:pt idx="151">
                  <c:v>45444</c:v>
                </c:pt>
                <c:pt idx="152">
                  <c:v>45445</c:v>
                </c:pt>
                <c:pt idx="153">
                  <c:v>45446</c:v>
                </c:pt>
                <c:pt idx="154">
                  <c:v>45447</c:v>
                </c:pt>
                <c:pt idx="155">
                  <c:v>45448</c:v>
                </c:pt>
                <c:pt idx="156">
                  <c:v>45449</c:v>
                </c:pt>
                <c:pt idx="157">
                  <c:v>45450</c:v>
                </c:pt>
                <c:pt idx="158">
                  <c:v>45451</c:v>
                </c:pt>
                <c:pt idx="159">
                  <c:v>45452</c:v>
                </c:pt>
                <c:pt idx="160">
                  <c:v>45453</c:v>
                </c:pt>
                <c:pt idx="161">
                  <c:v>45454</c:v>
                </c:pt>
                <c:pt idx="162">
                  <c:v>45455</c:v>
                </c:pt>
                <c:pt idx="163">
                  <c:v>45456</c:v>
                </c:pt>
                <c:pt idx="164">
                  <c:v>45457</c:v>
                </c:pt>
                <c:pt idx="165">
                  <c:v>45458</c:v>
                </c:pt>
                <c:pt idx="166">
                  <c:v>45459</c:v>
                </c:pt>
                <c:pt idx="167">
                  <c:v>45460</c:v>
                </c:pt>
                <c:pt idx="168">
                  <c:v>45461</c:v>
                </c:pt>
                <c:pt idx="169">
                  <c:v>45462</c:v>
                </c:pt>
                <c:pt idx="170">
                  <c:v>45463</c:v>
                </c:pt>
                <c:pt idx="171">
                  <c:v>45464</c:v>
                </c:pt>
                <c:pt idx="172">
                  <c:v>45465</c:v>
                </c:pt>
                <c:pt idx="173">
                  <c:v>45466</c:v>
                </c:pt>
                <c:pt idx="174">
                  <c:v>45467</c:v>
                </c:pt>
                <c:pt idx="175">
                  <c:v>45468</c:v>
                </c:pt>
                <c:pt idx="176">
                  <c:v>45469</c:v>
                </c:pt>
                <c:pt idx="177">
                  <c:v>45470</c:v>
                </c:pt>
                <c:pt idx="178">
                  <c:v>45471</c:v>
                </c:pt>
                <c:pt idx="179">
                  <c:v>45472</c:v>
                </c:pt>
                <c:pt idx="180">
                  <c:v>45473</c:v>
                </c:pt>
                <c:pt idx="181">
                  <c:v>45474</c:v>
                </c:pt>
                <c:pt idx="182">
                  <c:v>45475</c:v>
                </c:pt>
                <c:pt idx="183">
                  <c:v>45476</c:v>
                </c:pt>
                <c:pt idx="184">
                  <c:v>45477</c:v>
                </c:pt>
                <c:pt idx="185">
                  <c:v>45478</c:v>
                </c:pt>
                <c:pt idx="186">
                  <c:v>45479</c:v>
                </c:pt>
                <c:pt idx="187">
                  <c:v>45480</c:v>
                </c:pt>
                <c:pt idx="188">
                  <c:v>45481</c:v>
                </c:pt>
                <c:pt idx="189">
                  <c:v>45482</c:v>
                </c:pt>
                <c:pt idx="190">
                  <c:v>45483</c:v>
                </c:pt>
                <c:pt idx="191">
                  <c:v>45484</c:v>
                </c:pt>
                <c:pt idx="192">
                  <c:v>45485</c:v>
                </c:pt>
                <c:pt idx="193">
                  <c:v>45486</c:v>
                </c:pt>
                <c:pt idx="194">
                  <c:v>45487</c:v>
                </c:pt>
                <c:pt idx="195">
                  <c:v>45488</c:v>
                </c:pt>
                <c:pt idx="196">
                  <c:v>45489</c:v>
                </c:pt>
                <c:pt idx="197">
                  <c:v>45490</c:v>
                </c:pt>
                <c:pt idx="198">
                  <c:v>45491</c:v>
                </c:pt>
                <c:pt idx="199">
                  <c:v>45492</c:v>
                </c:pt>
                <c:pt idx="200">
                  <c:v>45493</c:v>
                </c:pt>
                <c:pt idx="201">
                  <c:v>45494</c:v>
                </c:pt>
                <c:pt idx="202">
                  <c:v>45495</c:v>
                </c:pt>
                <c:pt idx="203">
                  <c:v>45496</c:v>
                </c:pt>
                <c:pt idx="204">
                  <c:v>45497</c:v>
                </c:pt>
                <c:pt idx="205">
                  <c:v>45498</c:v>
                </c:pt>
                <c:pt idx="206">
                  <c:v>45499</c:v>
                </c:pt>
                <c:pt idx="207">
                  <c:v>45500</c:v>
                </c:pt>
                <c:pt idx="208">
                  <c:v>45501</c:v>
                </c:pt>
                <c:pt idx="209">
                  <c:v>45502</c:v>
                </c:pt>
                <c:pt idx="210">
                  <c:v>45503</c:v>
                </c:pt>
                <c:pt idx="211">
                  <c:v>45504</c:v>
                </c:pt>
                <c:pt idx="212">
                  <c:v>45505</c:v>
                </c:pt>
                <c:pt idx="213">
                  <c:v>45506</c:v>
                </c:pt>
                <c:pt idx="214">
                  <c:v>45507</c:v>
                </c:pt>
                <c:pt idx="215">
                  <c:v>45508</c:v>
                </c:pt>
                <c:pt idx="216">
                  <c:v>45509</c:v>
                </c:pt>
                <c:pt idx="217">
                  <c:v>45510</c:v>
                </c:pt>
                <c:pt idx="218">
                  <c:v>45511</c:v>
                </c:pt>
                <c:pt idx="219">
                  <c:v>45512</c:v>
                </c:pt>
                <c:pt idx="220">
                  <c:v>45513</c:v>
                </c:pt>
                <c:pt idx="221">
                  <c:v>45514</c:v>
                </c:pt>
                <c:pt idx="222">
                  <c:v>45515</c:v>
                </c:pt>
                <c:pt idx="223">
                  <c:v>45516</c:v>
                </c:pt>
                <c:pt idx="224">
                  <c:v>45517</c:v>
                </c:pt>
                <c:pt idx="225">
                  <c:v>45518</c:v>
                </c:pt>
                <c:pt idx="226">
                  <c:v>45519</c:v>
                </c:pt>
                <c:pt idx="227">
                  <c:v>45520</c:v>
                </c:pt>
                <c:pt idx="228">
                  <c:v>45521</c:v>
                </c:pt>
                <c:pt idx="229">
                  <c:v>45522</c:v>
                </c:pt>
                <c:pt idx="230">
                  <c:v>45523</c:v>
                </c:pt>
                <c:pt idx="231">
                  <c:v>45524</c:v>
                </c:pt>
                <c:pt idx="232">
                  <c:v>45525</c:v>
                </c:pt>
                <c:pt idx="233">
                  <c:v>45526</c:v>
                </c:pt>
                <c:pt idx="234">
                  <c:v>45527</c:v>
                </c:pt>
                <c:pt idx="235">
                  <c:v>45528</c:v>
                </c:pt>
                <c:pt idx="236">
                  <c:v>45529</c:v>
                </c:pt>
                <c:pt idx="237">
                  <c:v>45530</c:v>
                </c:pt>
                <c:pt idx="238">
                  <c:v>45531</c:v>
                </c:pt>
                <c:pt idx="239">
                  <c:v>45532</c:v>
                </c:pt>
                <c:pt idx="240">
                  <c:v>45533</c:v>
                </c:pt>
                <c:pt idx="241">
                  <c:v>45534</c:v>
                </c:pt>
                <c:pt idx="242">
                  <c:v>45535</c:v>
                </c:pt>
                <c:pt idx="243">
                  <c:v>45536</c:v>
                </c:pt>
                <c:pt idx="244">
                  <c:v>45537</c:v>
                </c:pt>
                <c:pt idx="245">
                  <c:v>45538</c:v>
                </c:pt>
                <c:pt idx="246">
                  <c:v>45539</c:v>
                </c:pt>
                <c:pt idx="247">
                  <c:v>45540</c:v>
                </c:pt>
                <c:pt idx="248">
                  <c:v>45541</c:v>
                </c:pt>
                <c:pt idx="249">
                  <c:v>45542</c:v>
                </c:pt>
                <c:pt idx="250">
                  <c:v>45543</c:v>
                </c:pt>
                <c:pt idx="251">
                  <c:v>45544</c:v>
                </c:pt>
                <c:pt idx="252">
                  <c:v>45545</c:v>
                </c:pt>
                <c:pt idx="253">
                  <c:v>45546</c:v>
                </c:pt>
                <c:pt idx="254">
                  <c:v>45547</c:v>
                </c:pt>
                <c:pt idx="255">
                  <c:v>45548</c:v>
                </c:pt>
                <c:pt idx="256">
                  <c:v>45549</c:v>
                </c:pt>
                <c:pt idx="257">
                  <c:v>45550</c:v>
                </c:pt>
                <c:pt idx="258">
                  <c:v>45551</c:v>
                </c:pt>
                <c:pt idx="259">
                  <c:v>45552</c:v>
                </c:pt>
                <c:pt idx="260">
                  <c:v>45553</c:v>
                </c:pt>
                <c:pt idx="261">
                  <c:v>45554</c:v>
                </c:pt>
                <c:pt idx="262">
                  <c:v>45555</c:v>
                </c:pt>
                <c:pt idx="263">
                  <c:v>45556</c:v>
                </c:pt>
                <c:pt idx="264">
                  <c:v>45557</c:v>
                </c:pt>
                <c:pt idx="265">
                  <c:v>45558</c:v>
                </c:pt>
                <c:pt idx="266">
                  <c:v>45559</c:v>
                </c:pt>
                <c:pt idx="267">
                  <c:v>45560</c:v>
                </c:pt>
                <c:pt idx="268">
                  <c:v>45561</c:v>
                </c:pt>
                <c:pt idx="269">
                  <c:v>45562</c:v>
                </c:pt>
                <c:pt idx="270">
                  <c:v>45563</c:v>
                </c:pt>
                <c:pt idx="271">
                  <c:v>45564</c:v>
                </c:pt>
                <c:pt idx="272">
                  <c:v>45565</c:v>
                </c:pt>
                <c:pt idx="273">
                  <c:v>45566</c:v>
                </c:pt>
                <c:pt idx="274">
                  <c:v>45567</c:v>
                </c:pt>
                <c:pt idx="275">
                  <c:v>45568</c:v>
                </c:pt>
                <c:pt idx="276">
                  <c:v>45569</c:v>
                </c:pt>
                <c:pt idx="277">
                  <c:v>45570</c:v>
                </c:pt>
                <c:pt idx="278">
                  <c:v>45571</c:v>
                </c:pt>
                <c:pt idx="279">
                  <c:v>45572</c:v>
                </c:pt>
                <c:pt idx="280">
                  <c:v>45573</c:v>
                </c:pt>
                <c:pt idx="281">
                  <c:v>45574</c:v>
                </c:pt>
                <c:pt idx="282">
                  <c:v>45575</c:v>
                </c:pt>
                <c:pt idx="283">
                  <c:v>45576</c:v>
                </c:pt>
                <c:pt idx="284">
                  <c:v>45577</c:v>
                </c:pt>
                <c:pt idx="285">
                  <c:v>45578</c:v>
                </c:pt>
                <c:pt idx="286">
                  <c:v>45579</c:v>
                </c:pt>
                <c:pt idx="287">
                  <c:v>45580</c:v>
                </c:pt>
                <c:pt idx="288">
                  <c:v>45581</c:v>
                </c:pt>
                <c:pt idx="289">
                  <c:v>45582</c:v>
                </c:pt>
                <c:pt idx="290">
                  <c:v>45583</c:v>
                </c:pt>
                <c:pt idx="291">
                  <c:v>45584</c:v>
                </c:pt>
                <c:pt idx="292">
                  <c:v>45585</c:v>
                </c:pt>
                <c:pt idx="293">
                  <c:v>45586</c:v>
                </c:pt>
                <c:pt idx="294">
                  <c:v>45587</c:v>
                </c:pt>
                <c:pt idx="295">
                  <c:v>45588</c:v>
                </c:pt>
                <c:pt idx="296">
                  <c:v>45589</c:v>
                </c:pt>
                <c:pt idx="297">
                  <c:v>45590</c:v>
                </c:pt>
                <c:pt idx="298">
                  <c:v>45591</c:v>
                </c:pt>
                <c:pt idx="299">
                  <c:v>45592</c:v>
                </c:pt>
                <c:pt idx="300">
                  <c:v>45593</c:v>
                </c:pt>
                <c:pt idx="301">
                  <c:v>45594</c:v>
                </c:pt>
                <c:pt idx="302">
                  <c:v>45595</c:v>
                </c:pt>
                <c:pt idx="303">
                  <c:v>45596</c:v>
                </c:pt>
                <c:pt idx="304">
                  <c:v>45597</c:v>
                </c:pt>
                <c:pt idx="305">
                  <c:v>45598</c:v>
                </c:pt>
                <c:pt idx="306">
                  <c:v>45599</c:v>
                </c:pt>
                <c:pt idx="307">
                  <c:v>45600</c:v>
                </c:pt>
                <c:pt idx="308">
                  <c:v>45601</c:v>
                </c:pt>
                <c:pt idx="309">
                  <c:v>45602</c:v>
                </c:pt>
                <c:pt idx="310">
                  <c:v>45603</c:v>
                </c:pt>
                <c:pt idx="311">
                  <c:v>45604</c:v>
                </c:pt>
                <c:pt idx="312">
                  <c:v>45605</c:v>
                </c:pt>
                <c:pt idx="313">
                  <c:v>45606</c:v>
                </c:pt>
                <c:pt idx="314">
                  <c:v>45607</c:v>
                </c:pt>
                <c:pt idx="315">
                  <c:v>45608</c:v>
                </c:pt>
                <c:pt idx="316">
                  <c:v>45609</c:v>
                </c:pt>
                <c:pt idx="317">
                  <c:v>45610</c:v>
                </c:pt>
                <c:pt idx="318">
                  <c:v>45611</c:v>
                </c:pt>
                <c:pt idx="319">
                  <c:v>45612</c:v>
                </c:pt>
                <c:pt idx="320">
                  <c:v>45613</c:v>
                </c:pt>
                <c:pt idx="321">
                  <c:v>45614</c:v>
                </c:pt>
                <c:pt idx="322">
                  <c:v>45615</c:v>
                </c:pt>
                <c:pt idx="323">
                  <c:v>45616</c:v>
                </c:pt>
                <c:pt idx="324">
                  <c:v>45617</c:v>
                </c:pt>
                <c:pt idx="325">
                  <c:v>45618</c:v>
                </c:pt>
                <c:pt idx="326">
                  <c:v>45619</c:v>
                </c:pt>
                <c:pt idx="327">
                  <c:v>45620</c:v>
                </c:pt>
                <c:pt idx="328">
                  <c:v>45621</c:v>
                </c:pt>
                <c:pt idx="329">
                  <c:v>45622</c:v>
                </c:pt>
                <c:pt idx="330">
                  <c:v>45623</c:v>
                </c:pt>
                <c:pt idx="331">
                  <c:v>45624</c:v>
                </c:pt>
                <c:pt idx="332">
                  <c:v>45625</c:v>
                </c:pt>
                <c:pt idx="333">
                  <c:v>45626</c:v>
                </c:pt>
                <c:pt idx="334">
                  <c:v>45627</c:v>
                </c:pt>
                <c:pt idx="335">
                  <c:v>45628</c:v>
                </c:pt>
                <c:pt idx="336">
                  <c:v>45629</c:v>
                </c:pt>
                <c:pt idx="337">
                  <c:v>45630</c:v>
                </c:pt>
                <c:pt idx="338">
                  <c:v>45631</c:v>
                </c:pt>
                <c:pt idx="339">
                  <c:v>45632</c:v>
                </c:pt>
              </c:numCache>
            </c:numRef>
          </c:cat>
          <c:val>
            <c:numRef>
              <c:f>Charts!$D$11:$D$350</c:f>
              <c:numCache>
                <c:formatCode>General</c:formatCode>
                <c:ptCount val="340"/>
                <c:pt idx="0">
                  <c:v>28</c:v>
                </c:pt>
                <c:pt idx="1">
                  <c:v>21</c:v>
                </c:pt>
                <c:pt idx="2">
                  <c:v>28</c:v>
                </c:pt>
                <c:pt idx="3">
                  <c:v>31</c:v>
                </c:pt>
                <c:pt idx="4">
                  <c:v>26</c:v>
                </c:pt>
                <c:pt idx="5">
                  <c:v>27</c:v>
                </c:pt>
                <c:pt idx="6">
                  <c:v>34</c:v>
                </c:pt>
                <c:pt idx="7">
                  <c:v>34</c:v>
                </c:pt>
                <c:pt idx="8">
                  <c:v>28</c:v>
                </c:pt>
                <c:pt idx="9">
                  <c:v>20</c:v>
                </c:pt>
                <c:pt idx="10">
                  <c:v>35</c:v>
                </c:pt>
                <c:pt idx="11">
                  <c:v>34</c:v>
                </c:pt>
                <c:pt idx="12">
                  <c:v>19</c:v>
                </c:pt>
                <c:pt idx="13">
                  <c:v>24</c:v>
                </c:pt>
                <c:pt idx="14">
                  <c:v>36</c:v>
                </c:pt>
                <c:pt idx="15">
                  <c:v>39</c:v>
                </c:pt>
                <c:pt idx="16">
                  <c:v>34</c:v>
                </c:pt>
                <c:pt idx="17">
                  <c:v>17</c:v>
                </c:pt>
                <c:pt idx="18">
                  <c:v>27</c:v>
                </c:pt>
                <c:pt idx="19">
                  <c:v>16</c:v>
                </c:pt>
                <c:pt idx="20">
                  <c:v>26</c:v>
                </c:pt>
                <c:pt idx="21">
                  <c:v>37</c:v>
                </c:pt>
                <c:pt idx="22">
                  <c:v>31</c:v>
                </c:pt>
                <c:pt idx="23">
                  <c:v>40</c:v>
                </c:pt>
                <c:pt idx="24">
                  <c:v>36</c:v>
                </c:pt>
                <c:pt idx="25">
                  <c:v>33</c:v>
                </c:pt>
                <c:pt idx="26">
                  <c:v>26</c:v>
                </c:pt>
                <c:pt idx="27">
                  <c:v>18</c:v>
                </c:pt>
                <c:pt idx="28">
                  <c:v>32</c:v>
                </c:pt>
                <c:pt idx="29">
                  <c:v>18</c:v>
                </c:pt>
                <c:pt idx="30">
                  <c:v>21</c:v>
                </c:pt>
                <c:pt idx="31">
                  <c:v>21</c:v>
                </c:pt>
                <c:pt idx="32">
                  <c:v>22</c:v>
                </c:pt>
                <c:pt idx="33">
                  <c:v>21</c:v>
                </c:pt>
                <c:pt idx="34">
                  <c:v>18</c:v>
                </c:pt>
                <c:pt idx="35">
                  <c:v>17</c:v>
                </c:pt>
                <c:pt idx="36">
                  <c:v>39</c:v>
                </c:pt>
                <c:pt idx="37">
                  <c:v>32</c:v>
                </c:pt>
                <c:pt idx="38">
                  <c:v>28</c:v>
                </c:pt>
                <c:pt idx="39">
                  <c:v>32</c:v>
                </c:pt>
                <c:pt idx="40">
                  <c:v>32</c:v>
                </c:pt>
                <c:pt idx="41">
                  <c:v>37</c:v>
                </c:pt>
                <c:pt idx="42">
                  <c:v>39</c:v>
                </c:pt>
                <c:pt idx="43">
                  <c:v>30</c:v>
                </c:pt>
                <c:pt idx="44">
                  <c:v>36</c:v>
                </c:pt>
                <c:pt idx="45">
                  <c:v>20</c:v>
                </c:pt>
                <c:pt idx="46">
                  <c:v>18</c:v>
                </c:pt>
                <c:pt idx="47">
                  <c:v>16</c:v>
                </c:pt>
                <c:pt idx="48">
                  <c:v>29</c:v>
                </c:pt>
                <c:pt idx="49">
                  <c:v>39</c:v>
                </c:pt>
                <c:pt idx="50">
                  <c:v>28</c:v>
                </c:pt>
                <c:pt idx="51">
                  <c:v>25</c:v>
                </c:pt>
                <c:pt idx="52">
                  <c:v>28</c:v>
                </c:pt>
                <c:pt idx="53">
                  <c:v>26</c:v>
                </c:pt>
                <c:pt idx="54">
                  <c:v>17</c:v>
                </c:pt>
                <c:pt idx="55">
                  <c:v>39</c:v>
                </c:pt>
                <c:pt idx="56">
                  <c:v>33</c:v>
                </c:pt>
                <c:pt idx="57">
                  <c:v>27</c:v>
                </c:pt>
                <c:pt idx="58">
                  <c:v>34</c:v>
                </c:pt>
                <c:pt idx="59">
                  <c:v>32</c:v>
                </c:pt>
                <c:pt idx="60">
                  <c:v>18</c:v>
                </c:pt>
                <c:pt idx="61">
                  <c:v>18</c:v>
                </c:pt>
                <c:pt idx="62">
                  <c:v>19</c:v>
                </c:pt>
                <c:pt idx="63">
                  <c:v>27</c:v>
                </c:pt>
                <c:pt idx="64">
                  <c:v>35</c:v>
                </c:pt>
                <c:pt idx="65">
                  <c:v>39</c:v>
                </c:pt>
                <c:pt idx="66">
                  <c:v>23</c:v>
                </c:pt>
                <c:pt idx="67">
                  <c:v>19</c:v>
                </c:pt>
                <c:pt idx="68">
                  <c:v>33</c:v>
                </c:pt>
                <c:pt idx="69">
                  <c:v>16</c:v>
                </c:pt>
                <c:pt idx="70">
                  <c:v>40</c:v>
                </c:pt>
                <c:pt idx="71">
                  <c:v>22</c:v>
                </c:pt>
                <c:pt idx="72">
                  <c:v>19</c:v>
                </c:pt>
                <c:pt idx="73">
                  <c:v>24</c:v>
                </c:pt>
                <c:pt idx="74">
                  <c:v>40</c:v>
                </c:pt>
                <c:pt idx="75">
                  <c:v>34</c:v>
                </c:pt>
                <c:pt idx="76">
                  <c:v>26</c:v>
                </c:pt>
                <c:pt idx="77">
                  <c:v>33</c:v>
                </c:pt>
                <c:pt idx="78">
                  <c:v>31</c:v>
                </c:pt>
                <c:pt idx="79">
                  <c:v>27</c:v>
                </c:pt>
                <c:pt idx="80">
                  <c:v>36</c:v>
                </c:pt>
                <c:pt idx="81">
                  <c:v>32</c:v>
                </c:pt>
                <c:pt idx="82">
                  <c:v>37</c:v>
                </c:pt>
                <c:pt idx="83">
                  <c:v>34</c:v>
                </c:pt>
                <c:pt idx="84">
                  <c:v>34</c:v>
                </c:pt>
                <c:pt idx="85">
                  <c:v>40</c:v>
                </c:pt>
                <c:pt idx="86">
                  <c:v>40</c:v>
                </c:pt>
                <c:pt idx="87">
                  <c:v>18</c:v>
                </c:pt>
                <c:pt idx="88">
                  <c:v>23</c:v>
                </c:pt>
                <c:pt idx="89">
                  <c:v>25</c:v>
                </c:pt>
                <c:pt idx="90">
                  <c:v>39</c:v>
                </c:pt>
                <c:pt idx="91">
                  <c:v>32</c:v>
                </c:pt>
                <c:pt idx="92">
                  <c:v>24</c:v>
                </c:pt>
                <c:pt idx="93">
                  <c:v>30</c:v>
                </c:pt>
                <c:pt idx="94">
                  <c:v>34</c:v>
                </c:pt>
                <c:pt idx="95">
                  <c:v>24</c:v>
                </c:pt>
                <c:pt idx="96">
                  <c:v>22</c:v>
                </c:pt>
                <c:pt idx="97">
                  <c:v>35</c:v>
                </c:pt>
                <c:pt idx="98">
                  <c:v>35</c:v>
                </c:pt>
                <c:pt idx="99">
                  <c:v>23</c:v>
                </c:pt>
                <c:pt idx="100">
                  <c:v>36</c:v>
                </c:pt>
                <c:pt idx="101">
                  <c:v>37</c:v>
                </c:pt>
                <c:pt idx="102">
                  <c:v>27</c:v>
                </c:pt>
                <c:pt idx="103">
                  <c:v>25</c:v>
                </c:pt>
                <c:pt idx="104">
                  <c:v>28</c:v>
                </c:pt>
                <c:pt idx="105">
                  <c:v>15</c:v>
                </c:pt>
                <c:pt idx="106">
                  <c:v>31</c:v>
                </c:pt>
                <c:pt idx="107">
                  <c:v>30</c:v>
                </c:pt>
                <c:pt idx="108">
                  <c:v>21</c:v>
                </c:pt>
                <c:pt idx="109">
                  <c:v>21</c:v>
                </c:pt>
                <c:pt idx="110">
                  <c:v>24</c:v>
                </c:pt>
                <c:pt idx="111">
                  <c:v>33</c:v>
                </c:pt>
                <c:pt idx="112">
                  <c:v>40</c:v>
                </c:pt>
                <c:pt idx="113">
                  <c:v>26</c:v>
                </c:pt>
                <c:pt idx="114">
                  <c:v>27</c:v>
                </c:pt>
                <c:pt idx="115">
                  <c:v>34</c:v>
                </c:pt>
                <c:pt idx="116">
                  <c:v>19</c:v>
                </c:pt>
                <c:pt idx="117">
                  <c:v>33</c:v>
                </c:pt>
                <c:pt idx="118">
                  <c:v>15</c:v>
                </c:pt>
                <c:pt idx="119">
                  <c:v>34</c:v>
                </c:pt>
                <c:pt idx="120">
                  <c:v>18</c:v>
                </c:pt>
                <c:pt idx="121">
                  <c:v>21</c:v>
                </c:pt>
                <c:pt idx="122">
                  <c:v>33</c:v>
                </c:pt>
                <c:pt idx="123">
                  <c:v>20</c:v>
                </c:pt>
                <c:pt idx="124">
                  <c:v>36</c:v>
                </c:pt>
                <c:pt idx="125">
                  <c:v>29</c:v>
                </c:pt>
                <c:pt idx="126">
                  <c:v>22</c:v>
                </c:pt>
                <c:pt idx="127">
                  <c:v>33</c:v>
                </c:pt>
                <c:pt idx="128">
                  <c:v>29</c:v>
                </c:pt>
                <c:pt idx="129">
                  <c:v>23</c:v>
                </c:pt>
                <c:pt idx="130">
                  <c:v>37</c:v>
                </c:pt>
                <c:pt idx="131">
                  <c:v>34</c:v>
                </c:pt>
                <c:pt idx="132">
                  <c:v>36</c:v>
                </c:pt>
                <c:pt idx="133">
                  <c:v>29</c:v>
                </c:pt>
                <c:pt idx="134">
                  <c:v>35</c:v>
                </c:pt>
                <c:pt idx="135">
                  <c:v>40</c:v>
                </c:pt>
                <c:pt idx="136">
                  <c:v>18</c:v>
                </c:pt>
                <c:pt idx="137">
                  <c:v>21</c:v>
                </c:pt>
                <c:pt idx="138">
                  <c:v>31</c:v>
                </c:pt>
                <c:pt idx="139">
                  <c:v>18</c:v>
                </c:pt>
                <c:pt idx="140">
                  <c:v>32</c:v>
                </c:pt>
                <c:pt idx="141">
                  <c:v>30</c:v>
                </c:pt>
                <c:pt idx="142">
                  <c:v>34</c:v>
                </c:pt>
                <c:pt idx="143">
                  <c:v>24</c:v>
                </c:pt>
                <c:pt idx="144">
                  <c:v>35</c:v>
                </c:pt>
                <c:pt idx="145">
                  <c:v>34</c:v>
                </c:pt>
                <c:pt idx="146">
                  <c:v>24</c:v>
                </c:pt>
                <c:pt idx="147">
                  <c:v>29</c:v>
                </c:pt>
                <c:pt idx="148">
                  <c:v>22</c:v>
                </c:pt>
                <c:pt idx="149">
                  <c:v>31</c:v>
                </c:pt>
                <c:pt idx="150">
                  <c:v>31</c:v>
                </c:pt>
                <c:pt idx="151">
                  <c:v>15</c:v>
                </c:pt>
                <c:pt idx="152">
                  <c:v>40</c:v>
                </c:pt>
                <c:pt idx="153">
                  <c:v>28</c:v>
                </c:pt>
                <c:pt idx="154">
                  <c:v>19</c:v>
                </c:pt>
                <c:pt idx="155">
                  <c:v>26</c:v>
                </c:pt>
                <c:pt idx="156">
                  <c:v>30</c:v>
                </c:pt>
                <c:pt idx="157">
                  <c:v>34</c:v>
                </c:pt>
                <c:pt idx="158">
                  <c:v>37</c:v>
                </c:pt>
                <c:pt idx="159">
                  <c:v>35</c:v>
                </c:pt>
                <c:pt idx="160">
                  <c:v>32</c:v>
                </c:pt>
                <c:pt idx="161">
                  <c:v>16</c:v>
                </c:pt>
                <c:pt idx="162">
                  <c:v>20</c:v>
                </c:pt>
                <c:pt idx="163">
                  <c:v>28</c:v>
                </c:pt>
                <c:pt idx="164">
                  <c:v>15</c:v>
                </c:pt>
                <c:pt idx="165">
                  <c:v>36</c:v>
                </c:pt>
                <c:pt idx="166">
                  <c:v>32</c:v>
                </c:pt>
                <c:pt idx="167">
                  <c:v>28</c:v>
                </c:pt>
                <c:pt idx="168">
                  <c:v>40</c:v>
                </c:pt>
                <c:pt idx="169">
                  <c:v>40</c:v>
                </c:pt>
                <c:pt idx="170">
                  <c:v>17</c:v>
                </c:pt>
                <c:pt idx="171">
                  <c:v>39</c:v>
                </c:pt>
                <c:pt idx="172">
                  <c:v>35</c:v>
                </c:pt>
                <c:pt idx="173">
                  <c:v>28</c:v>
                </c:pt>
                <c:pt idx="174">
                  <c:v>33</c:v>
                </c:pt>
                <c:pt idx="175">
                  <c:v>34</c:v>
                </c:pt>
                <c:pt idx="176">
                  <c:v>25</c:v>
                </c:pt>
                <c:pt idx="177">
                  <c:v>16</c:v>
                </c:pt>
                <c:pt idx="178">
                  <c:v>21</c:v>
                </c:pt>
                <c:pt idx="179">
                  <c:v>35</c:v>
                </c:pt>
                <c:pt idx="180">
                  <c:v>40</c:v>
                </c:pt>
                <c:pt idx="181">
                  <c:v>19</c:v>
                </c:pt>
                <c:pt idx="182">
                  <c:v>18</c:v>
                </c:pt>
                <c:pt idx="183">
                  <c:v>35</c:v>
                </c:pt>
                <c:pt idx="184">
                  <c:v>21</c:v>
                </c:pt>
                <c:pt idx="185">
                  <c:v>29</c:v>
                </c:pt>
                <c:pt idx="186">
                  <c:v>23</c:v>
                </c:pt>
                <c:pt idx="187">
                  <c:v>18</c:v>
                </c:pt>
                <c:pt idx="188">
                  <c:v>24</c:v>
                </c:pt>
                <c:pt idx="189">
                  <c:v>28</c:v>
                </c:pt>
                <c:pt idx="190">
                  <c:v>15</c:v>
                </c:pt>
                <c:pt idx="191">
                  <c:v>31</c:v>
                </c:pt>
                <c:pt idx="192">
                  <c:v>16</c:v>
                </c:pt>
                <c:pt idx="193">
                  <c:v>17</c:v>
                </c:pt>
                <c:pt idx="194">
                  <c:v>23</c:v>
                </c:pt>
                <c:pt idx="195">
                  <c:v>36</c:v>
                </c:pt>
                <c:pt idx="196">
                  <c:v>18</c:v>
                </c:pt>
                <c:pt idx="197">
                  <c:v>19</c:v>
                </c:pt>
                <c:pt idx="198">
                  <c:v>17</c:v>
                </c:pt>
                <c:pt idx="199">
                  <c:v>38</c:v>
                </c:pt>
                <c:pt idx="200">
                  <c:v>39</c:v>
                </c:pt>
                <c:pt idx="201">
                  <c:v>26</c:v>
                </c:pt>
                <c:pt idx="202">
                  <c:v>17</c:v>
                </c:pt>
                <c:pt idx="203">
                  <c:v>39</c:v>
                </c:pt>
                <c:pt idx="204">
                  <c:v>37</c:v>
                </c:pt>
                <c:pt idx="205">
                  <c:v>38</c:v>
                </c:pt>
                <c:pt idx="206">
                  <c:v>23</c:v>
                </c:pt>
                <c:pt idx="207">
                  <c:v>16</c:v>
                </c:pt>
                <c:pt idx="208">
                  <c:v>23</c:v>
                </c:pt>
                <c:pt idx="209">
                  <c:v>21</c:v>
                </c:pt>
                <c:pt idx="210">
                  <c:v>19</c:v>
                </c:pt>
                <c:pt idx="211">
                  <c:v>27</c:v>
                </c:pt>
                <c:pt idx="212">
                  <c:v>26</c:v>
                </c:pt>
                <c:pt idx="213">
                  <c:v>20</c:v>
                </c:pt>
                <c:pt idx="214">
                  <c:v>25</c:v>
                </c:pt>
                <c:pt idx="215">
                  <c:v>30</c:v>
                </c:pt>
                <c:pt idx="216">
                  <c:v>16</c:v>
                </c:pt>
                <c:pt idx="217">
                  <c:v>21</c:v>
                </c:pt>
                <c:pt idx="218">
                  <c:v>23</c:v>
                </c:pt>
                <c:pt idx="219">
                  <c:v>35</c:v>
                </c:pt>
                <c:pt idx="220">
                  <c:v>27</c:v>
                </c:pt>
                <c:pt idx="221">
                  <c:v>19</c:v>
                </c:pt>
                <c:pt idx="222">
                  <c:v>30</c:v>
                </c:pt>
                <c:pt idx="223">
                  <c:v>18</c:v>
                </c:pt>
                <c:pt idx="224">
                  <c:v>30</c:v>
                </c:pt>
                <c:pt idx="225">
                  <c:v>17</c:v>
                </c:pt>
                <c:pt idx="226">
                  <c:v>31</c:v>
                </c:pt>
                <c:pt idx="227">
                  <c:v>27</c:v>
                </c:pt>
                <c:pt idx="228">
                  <c:v>25</c:v>
                </c:pt>
                <c:pt idx="229">
                  <c:v>30</c:v>
                </c:pt>
                <c:pt idx="230">
                  <c:v>24</c:v>
                </c:pt>
                <c:pt idx="231">
                  <c:v>38</c:v>
                </c:pt>
                <c:pt idx="232">
                  <c:v>40</c:v>
                </c:pt>
                <c:pt idx="233">
                  <c:v>19</c:v>
                </c:pt>
                <c:pt idx="234">
                  <c:v>20</c:v>
                </c:pt>
                <c:pt idx="235">
                  <c:v>26</c:v>
                </c:pt>
                <c:pt idx="236">
                  <c:v>18</c:v>
                </c:pt>
                <c:pt idx="237">
                  <c:v>36</c:v>
                </c:pt>
                <c:pt idx="238">
                  <c:v>20</c:v>
                </c:pt>
                <c:pt idx="239">
                  <c:v>34</c:v>
                </c:pt>
                <c:pt idx="240">
                  <c:v>24</c:v>
                </c:pt>
                <c:pt idx="241">
                  <c:v>17</c:v>
                </c:pt>
                <c:pt idx="242">
                  <c:v>29</c:v>
                </c:pt>
                <c:pt idx="243">
                  <c:v>30</c:v>
                </c:pt>
                <c:pt idx="244">
                  <c:v>17</c:v>
                </c:pt>
                <c:pt idx="245">
                  <c:v>27</c:v>
                </c:pt>
                <c:pt idx="246">
                  <c:v>26</c:v>
                </c:pt>
                <c:pt idx="247">
                  <c:v>29</c:v>
                </c:pt>
                <c:pt idx="248">
                  <c:v>33</c:v>
                </c:pt>
                <c:pt idx="249">
                  <c:v>15</c:v>
                </c:pt>
                <c:pt idx="250">
                  <c:v>39</c:v>
                </c:pt>
                <c:pt idx="251">
                  <c:v>39</c:v>
                </c:pt>
                <c:pt idx="252">
                  <c:v>27</c:v>
                </c:pt>
                <c:pt idx="253">
                  <c:v>30</c:v>
                </c:pt>
                <c:pt idx="254">
                  <c:v>25</c:v>
                </c:pt>
                <c:pt idx="255">
                  <c:v>35</c:v>
                </c:pt>
                <c:pt idx="256">
                  <c:v>15</c:v>
                </c:pt>
                <c:pt idx="257">
                  <c:v>38</c:v>
                </c:pt>
                <c:pt idx="258">
                  <c:v>31</c:v>
                </c:pt>
                <c:pt idx="259">
                  <c:v>17</c:v>
                </c:pt>
                <c:pt idx="260">
                  <c:v>26</c:v>
                </c:pt>
                <c:pt idx="261">
                  <c:v>32</c:v>
                </c:pt>
                <c:pt idx="262">
                  <c:v>39</c:v>
                </c:pt>
                <c:pt idx="263">
                  <c:v>33</c:v>
                </c:pt>
                <c:pt idx="264">
                  <c:v>30</c:v>
                </c:pt>
                <c:pt idx="265">
                  <c:v>26</c:v>
                </c:pt>
                <c:pt idx="266">
                  <c:v>26</c:v>
                </c:pt>
                <c:pt idx="267">
                  <c:v>15</c:v>
                </c:pt>
                <c:pt idx="268">
                  <c:v>27</c:v>
                </c:pt>
                <c:pt idx="269">
                  <c:v>22</c:v>
                </c:pt>
                <c:pt idx="270">
                  <c:v>37</c:v>
                </c:pt>
                <c:pt idx="271">
                  <c:v>32</c:v>
                </c:pt>
                <c:pt idx="272">
                  <c:v>18</c:v>
                </c:pt>
                <c:pt idx="273">
                  <c:v>15</c:v>
                </c:pt>
                <c:pt idx="274">
                  <c:v>28</c:v>
                </c:pt>
                <c:pt idx="275">
                  <c:v>38</c:v>
                </c:pt>
                <c:pt idx="276">
                  <c:v>21</c:v>
                </c:pt>
                <c:pt idx="277">
                  <c:v>22</c:v>
                </c:pt>
                <c:pt idx="278">
                  <c:v>15</c:v>
                </c:pt>
                <c:pt idx="279">
                  <c:v>31</c:v>
                </c:pt>
                <c:pt idx="280">
                  <c:v>16</c:v>
                </c:pt>
                <c:pt idx="281">
                  <c:v>16</c:v>
                </c:pt>
                <c:pt idx="282">
                  <c:v>24</c:v>
                </c:pt>
                <c:pt idx="283">
                  <c:v>28</c:v>
                </c:pt>
                <c:pt idx="284">
                  <c:v>39</c:v>
                </c:pt>
                <c:pt idx="285">
                  <c:v>22</c:v>
                </c:pt>
                <c:pt idx="286">
                  <c:v>18</c:v>
                </c:pt>
                <c:pt idx="287">
                  <c:v>28</c:v>
                </c:pt>
                <c:pt idx="288">
                  <c:v>20</c:v>
                </c:pt>
                <c:pt idx="289">
                  <c:v>33</c:v>
                </c:pt>
                <c:pt idx="290">
                  <c:v>37</c:v>
                </c:pt>
                <c:pt idx="291">
                  <c:v>26</c:v>
                </c:pt>
                <c:pt idx="292">
                  <c:v>23</c:v>
                </c:pt>
                <c:pt idx="293">
                  <c:v>40</c:v>
                </c:pt>
                <c:pt idx="294">
                  <c:v>31</c:v>
                </c:pt>
                <c:pt idx="295">
                  <c:v>21</c:v>
                </c:pt>
                <c:pt idx="296">
                  <c:v>27</c:v>
                </c:pt>
                <c:pt idx="297">
                  <c:v>36</c:v>
                </c:pt>
                <c:pt idx="298">
                  <c:v>19</c:v>
                </c:pt>
                <c:pt idx="299">
                  <c:v>32</c:v>
                </c:pt>
                <c:pt idx="300">
                  <c:v>34</c:v>
                </c:pt>
                <c:pt idx="301">
                  <c:v>34</c:v>
                </c:pt>
                <c:pt idx="302">
                  <c:v>31</c:v>
                </c:pt>
                <c:pt idx="303">
                  <c:v>22</c:v>
                </c:pt>
                <c:pt idx="304">
                  <c:v>23</c:v>
                </c:pt>
                <c:pt idx="305">
                  <c:v>24</c:v>
                </c:pt>
                <c:pt idx="306">
                  <c:v>33</c:v>
                </c:pt>
                <c:pt idx="307">
                  <c:v>22</c:v>
                </c:pt>
                <c:pt idx="308">
                  <c:v>15</c:v>
                </c:pt>
                <c:pt idx="309">
                  <c:v>28</c:v>
                </c:pt>
                <c:pt idx="310">
                  <c:v>16</c:v>
                </c:pt>
                <c:pt idx="311">
                  <c:v>27</c:v>
                </c:pt>
                <c:pt idx="312">
                  <c:v>31</c:v>
                </c:pt>
                <c:pt idx="313">
                  <c:v>39</c:v>
                </c:pt>
                <c:pt idx="314">
                  <c:v>34</c:v>
                </c:pt>
                <c:pt idx="315">
                  <c:v>17</c:v>
                </c:pt>
                <c:pt idx="316">
                  <c:v>24</c:v>
                </c:pt>
                <c:pt idx="317">
                  <c:v>20</c:v>
                </c:pt>
                <c:pt idx="318">
                  <c:v>36</c:v>
                </c:pt>
                <c:pt idx="319">
                  <c:v>33</c:v>
                </c:pt>
                <c:pt idx="320">
                  <c:v>40</c:v>
                </c:pt>
                <c:pt idx="321">
                  <c:v>36</c:v>
                </c:pt>
                <c:pt idx="322">
                  <c:v>38</c:v>
                </c:pt>
                <c:pt idx="323">
                  <c:v>37</c:v>
                </c:pt>
                <c:pt idx="324">
                  <c:v>31</c:v>
                </c:pt>
                <c:pt idx="325">
                  <c:v>30</c:v>
                </c:pt>
                <c:pt idx="326">
                  <c:v>19</c:v>
                </c:pt>
                <c:pt idx="327">
                  <c:v>33</c:v>
                </c:pt>
                <c:pt idx="328">
                  <c:v>37</c:v>
                </c:pt>
                <c:pt idx="329">
                  <c:v>27</c:v>
                </c:pt>
                <c:pt idx="330">
                  <c:v>34</c:v>
                </c:pt>
                <c:pt idx="331">
                  <c:v>18</c:v>
                </c:pt>
                <c:pt idx="332">
                  <c:v>20</c:v>
                </c:pt>
                <c:pt idx="333">
                  <c:v>15</c:v>
                </c:pt>
                <c:pt idx="334">
                  <c:v>16</c:v>
                </c:pt>
                <c:pt idx="335">
                  <c:v>39</c:v>
                </c:pt>
                <c:pt idx="336">
                  <c:v>20</c:v>
                </c:pt>
                <c:pt idx="337">
                  <c:v>25</c:v>
                </c:pt>
                <c:pt idx="338">
                  <c:v>24</c:v>
                </c:pt>
                <c:pt idx="33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C2-4BF9-ADED-0EA0F7B61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731840"/>
        <c:axId val="1"/>
      </c:lineChart>
      <c:dateAx>
        <c:axId val="36573184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657318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767256609392447"/>
          <c:y val="0.6732585771250631"/>
          <c:w val="0.27520032723182331"/>
          <c:h val="0.101810667331741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doughnutChart>
        <c:varyColors val="1"/>
        <c:ser>
          <c:idx val="0"/>
          <c:order val="0"/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dPt>
            <c:idx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CF51-4750-8852-1002B283E0E2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51-4750-8852-1002B283E0E2}"/>
              </c:ext>
            </c:extLst>
          </c:dPt>
          <c:val>
            <c:numRef>
              <c:f>Calcs!$C$81:$D$81</c:f>
              <c:numCache>
                <c:formatCode>0%</c:formatCode>
                <c:ptCount val="2"/>
                <c:pt idx="0">
                  <c:v>0.35</c:v>
                </c:pt>
                <c:pt idx="1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51-4750-8852-1002B283E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5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doughnutChart>
        <c:varyColors val="1"/>
        <c:ser>
          <c:idx val="0"/>
          <c:order val="0"/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dPt>
            <c:idx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3F3E-4B4F-8666-17788A4AD271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3E-4B4F-8666-17788A4AD271}"/>
              </c:ext>
            </c:extLst>
          </c:dPt>
          <c:val>
            <c:numRef>
              <c:f>Calcs!$C$82:$D$82</c:f>
              <c:numCache>
                <c:formatCode>0%</c:formatCode>
                <c:ptCount val="2"/>
                <c:pt idx="0">
                  <c:v>0.75</c:v>
                </c:pt>
                <c:pt idx="1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3E-4B4F-8666-17788A4AD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5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50069877628931"/>
          <c:y val="8.9844105057337614E-2"/>
          <c:w val="0.81378082285168896"/>
          <c:h val="0.80145935494717968"/>
        </c:manualLayout>
      </c:layout>
      <c:scatterChart>
        <c:scatterStyle val="lineMarker"/>
        <c:varyColors val="0"/>
        <c:ser>
          <c:idx val="6"/>
          <c:order val="0"/>
          <c:tx>
            <c:strRef>
              <c:f>Charts!$B$2</c:f>
              <c:strCache>
                <c:ptCount val="1"/>
                <c:pt idx="0">
                  <c:v>Gastro</c:v>
                </c:pt>
              </c:strCache>
            </c:strRef>
          </c:tx>
          <c:spPr>
            <a:ln>
              <a:headEnd type="oval" w="lg" len="lg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095303069065826E-2"/>
                  <c:y val="3.4775624393655662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5E-4805-ABFB-DFB2E0DA5E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5E-4805-ABFB-DFB2E0DA5E1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tx1">
                        <a:lumMod val="65000"/>
                        <a:lumOff val="3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Charts!$H$2:$I$2</c:f>
              <c:numCache>
                <c:formatCode>0%</c:formatCode>
                <c:ptCount val="2"/>
                <c:pt idx="0">
                  <c:v>0.22</c:v>
                </c:pt>
                <c:pt idx="1">
                  <c:v>0.22</c:v>
                </c:pt>
              </c:numCache>
            </c:numRef>
          </c:xVal>
          <c:yVal>
            <c:numRef>
              <c:f>Charts!$F$2:$G$2</c:f>
              <c:numCache>
                <c:formatCode>0%</c:formatCode>
                <c:ptCount val="2"/>
                <c:pt idx="0">
                  <c:v>0.06</c:v>
                </c:pt>
                <c:pt idx="1">
                  <c:v>0.34090909090909088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D5E-4805-ABFB-DFB2E0DA5E1B}"/>
            </c:ext>
          </c:extLst>
        </c:ser>
        <c:ser>
          <c:idx val="17"/>
          <c:order val="1"/>
          <c:tx>
            <c:strRef>
              <c:f>Charts!$B$6</c:f>
              <c:strCache>
                <c:ptCount val="1"/>
                <c:pt idx="0">
                  <c:v>Cardio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  <a:headEnd type="oval" w="lg" len="lg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8.1289026597307166E-3"/>
                  <c:y val="2.3314306342079736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5E-4805-ABFB-DFB2E0DA5E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5E-4805-ABFB-DFB2E0DA5E1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tx1">
                        <a:lumMod val="65000"/>
                        <a:lumOff val="3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Charts!$H$6:$I$6</c:f>
              <c:numCache>
                <c:formatCode>0%</c:formatCode>
                <c:ptCount val="2"/>
                <c:pt idx="0">
                  <c:v>0.21</c:v>
                </c:pt>
                <c:pt idx="1">
                  <c:v>0.21</c:v>
                </c:pt>
              </c:numCache>
            </c:numRef>
          </c:xVal>
          <c:yVal>
            <c:numRef>
              <c:f>Charts!$F$6:$G$6</c:f>
              <c:numCache>
                <c:formatCode>0%</c:formatCode>
                <c:ptCount val="2"/>
                <c:pt idx="0">
                  <c:v>-0.06</c:v>
                </c:pt>
                <c:pt idx="1">
                  <c:v>9.0909090909090912E-2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D5E-4805-ABFB-DFB2E0DA5E1B}"/>
            </c:ext>
          </c:extLst>
        </c:ser>
        <c:ser>
          <c:idx val="18"/>
          <c:order val="2"/>
          <c:tx>
            <c:strRef>
              <c:f>Charts!$B$5</c:f>
              <c:strCache>
                <c:ptCount val="1"/>
                <c:pt idx="0">
                  <c:v>Generics</c:v>
                </c:pt>
              </c:strCache>
            </c:strRef>
          </c:tx>
          <c:spPr>
            <a:ln>
              <a:solidFill>
                <a:schemeClr val="accent1">
                  <a:lumMod val="20000"/>
                  <a:lumOff val="80000"/>
                </a:schemeClr>
              </a:solidFill>
              <a:headEnd type="oval" w="lg" len="lg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6-AD5E-4805-ABFB-DFB2E0DA5E1B}"/>
              </c:ext>
            </c:extLst>
          </c:dPt>
          <c:dLbls>
            <c:dLbl>
              <c:idx val="0"/>
              <c:layout>
                <c:manualLayout>
                  <c:x val="-0.18387374305484536"/>
                  <c:y val="-1.1153641382015861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5E-4805-ABFB-DFB2E0DA5E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5E-4805-ABFB-DFB2E0DA5E1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tx1">
                        <a:lumMod val="65000"/>
                        <a:lumOff val="3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Charts!$H$5:$I$5</c:f>
              <c:numCache>
                <c:formatCode>0%</c:formatCode>
                <c:ptCount val="2"/>
                <c:pt idx="0">
                  <c:v>0.16</c:v>
                </c:pt>
                <c:pt idx="1">
                  <c:v>0.16</c:v>
                </c:pt>
              </c:numCache>
            </c:numRef>
          </c:xVal>
          <c:yVal>
            <c:numRef>
              <c:f>Charts!$F$5:$G$5</c:f>
              <c:numCache>
                <c:formatCode>0%</c:formatCode>
                <c:ptCount val="2"/>
                <c:pt idx="0">
                  <c:v>0.15</c:v>
                </c:pt>
                <c:pt idx="1">
                  <c:v>0.17045454545454544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D5E-4805-ABFB-DFB2E0DA5E1B}"/>
            </c:ext>
          </c:extLst>
        </c:ser>
        <c:ser>
          <c:idx val="12"/>
          <c:order val="3"/>
          <c:tx>
            <c:strRef>
              <c:f>Charts!$B$4</c:f>
              <c:strCache>
                <c:ptCount val="1"/>
                <c:pt idx="0">
                  <c:v>OTC</c:v>
                </c:pt>
              </c:strCache>
            </c:strRef>
          </c:tx>
          <c:spPr>
            <a:ln>
              <a:headEnd type="oval" w="lg" len="lg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0199170416197975"/>
                  <c:y val="4.2416503094706286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5E-4805-ABFB-DFB2E0DA5E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5E-4805-ABFB-DFB2E0DA5E1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tx1">
                        <a:lumMod val="65000"/>
                        <a:lumOff val="3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Charts!$H$4:$I$4</c:f>
              <c:numCache>
                <c:formatCode>0%</c:formatCode>
                <c:ptCount val="2"/>
                <c:pt idx="0">
                  <c:v>9.5000000000000001E-2</c:v>
                </c:pt>
                <c:pt idx="1">
                  <c:v>9.5000000000000001E-2</c:v>
                </c:pt>
              </c:numCache>
            </c:numRef>
          </c:xVal>
          <c:yVal>
            <c:numRef>
              <c:f>Charts!$F$4:$G$4</c:f>
              <c:numCache>
                <c:formatCode>0%</c:formatCode>
                <c:ptCount val="2"/>
                <c:pt idx="0">
                  <c:v>-0.03</c:v>
                </c:pt>
                <c:pt idx="1">
                  <c:v>0.11363636363636363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D5E-4805-ABFB-DFB2E0DA5E1B}"/>
            </c:ext>
          </c:extLst>
        </c:ser>
        <c:ser>
          <c:idx val="4"/>
          <c:order val="4"/>
          <c:tx>
            <c:strRef>
              <c:f>Charts!$B$3</c:f>
              <c:strCache>
                <c:ptCount val="1"/>
                <c:pt idx="0">
                  <c:v>Oncology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  <a:headEnd type="oval" w="lg" len="lg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8.5884381780797256E-2"/>
                  <c:y val="4.2024832855778411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5E-4805-ABFB-DFB2E0DA5E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5E-4805-ABFB-DFB2E0DA5E1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tx1">
                        <a:lumMod val="65000"/>
                        <a:lumOff val="35000"/>
                      </a:schemeClr>
                    </a:solidFill>
                  </a:defRPr>
                </a:pPr>
                <a:endParaRPr lang="es-MX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Charts!$H$3:$I$3</c:f>
              <c:numCache>
                <c:formatCode>0%</c:formatCode>
                <c:ptCount val="2"/>
                <c:pt idx="0">
                  <c:v>0.31</c:v>
                </c:pt>
                <c:pt idx="1">
                  <c:v>0.31</c:v>
                </c:pt>
              </c:numCache>
            </c:numRef>
          </c:xVal>
          <c:yVal>
            <c:numRef>
              <c:f>Charts!$F$3:$G$3</c:f>
              <c:numCache>
                <c:formatCode>0%</c:formatCode>
                <c:ptCount val="2"/>
                <c:pt idx="0">
                  <c:v>0</c:v>
                </c:pt>
                <c:pt idx="1">
                  <c:v>0.28409090909090912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D5E-4805-ABFB-DFB2E0DA5E1B}"/>
            </c:ext>
          </c:extLst>
        </c:ser>
        <c:ser>
          <c:idx val="20"/>
          <c:order val="5"/>
          <c:tx>
            <c:v>axis_v</c:v>
          </c:tx>
          <c:spPr>
            <a:ln w="28575">
              <a:noFill/>
            </a:ln>
          </c:spPr>
          <c:marker>
            <c:symbol val="none"/>
          </c:marker>
          <c:x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xVal>
          <c:yVal>
            <c:numLit>
              <c:formatCode>General</c:formatCode>
              <c:ptCount val="5"/>
              <c:pt idx="0">
                <c:v>-0.05</c:v>
              </c:pt>
              <c:pt idx="1">
                <c:v>0.05</c:v>
              </c:pt>
              <c:pt idx="2">
                <c:v>0.15</c:v>
              </c:pt>
              <c:pt idx="3">
                <c:v>0.25</c:v>
              </c:pt>
              <c:pt idx="4">
                <c:v>0.35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F-AD5E-4805-ABFB-DFB2E0DA5E1B}"/>
            </c:ext>
          </c:extLst>
        </c:ser>
        <c:ser>
          <c:idx val="21"/>
          <c:order val="6"/>
          <c:tx>
            <c:v>axis_h</c:v>
          </c:tx>
          <c:spPr>
            <a:ln>
              <a:noFill/>
            </a:ln>
          </c:spPr>
          <c:marker>
            <c:symbol val="none"/>
          </c:marker>
          <c:xVal>
            <c:numLit>
              <c:formatCode>General</c:formatCode>
              <c:ptCount val="6"/>
              <c:pt idx="0">
                <c:v>0.05</c:v>
              </c:pt>
              <c:pt idx="1">
                <c:v>0.15000000000000002</c:v>
              </c:pt>
              <c:pt idx="2">
                <c:v>0.25</c:v>
              </c:pt>
              <c:pt idx="3">
                <c:v>0.35</c:v>
              </c:pt>
              <c:pt idx="4">
                <c:v>0.44999999999999996</c:v>
              </c:pt>
              <c:pt idx="5">
                <c:v>0.54999999999999993</c:v>
              </c:pt>
            </c:numLit>
          </c:xVal>
          <c:yVal>
            <c:numLit>
              <c:formatCode>General</c:formatCode>
              <c:ptCount val="6"/>
              <c:pt idx="0">
                <c:v>0.4</c:v>
              </c:pt>
              <c:pt idx="1">
                <c:v>0.4</c:v>
              </c:pt>
              <c:pt idx="2">
                <c:v>0.4</c:v>
              </c:pt>
              <c:pt idx="3">
                <c:v>0.4</c:v>
              </c:pt>
              <c:pt idx="4">
                <c:v>0.4</c:v>
              </c:pt>
              <c:pt idx="5">
                <c:v>0.4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10-AD5E-4805-ABFB-DFB2E0DA5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787544"/>
        <c:axId val="1"/>
      </c:scatterChart>
      <c:valAx>
        <c:axId val="366787544"/>
        <c:scaling>
          <c:orientation val="minMax"/>
          <c:max val="0.4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1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1"/>
        <c:crosses val="autoZero"/>
        <c:crossBetween val="midCat"/>
        <c:majorUnit val="0.1"/>
      </c:valAx>
      <c:valAx>
        <c:axId val="1"/>
        <c:scaling>
          <c:orientation val="minMax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1"/>
        <c:majorTickMark val="out"/>
        <c:minorTickMark val="none"/>
        <c:tickLblPos val="low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MX"/>
          </a:p>
        </c:txPr>
        <c:crossAx val="366787544"/>
        <c:crossesAt val="7.0000000000000021E-2"/>
        <c:crossBetween val="midCat"/>
      </c:valAx>
      <c:spPr>
        <a:solidFill>
          <a:schemeClr val="bg1">
            <a:alpha val="47000"/>
          </a:schemeClr>
        </a:solidFill>
        <a:ln w="12700">
          <a:solidFill>
            <a:schemeClr val="bg1">
              <a:lumMod val="95000"/>
            </a:schemeClr>
          </a:solidFill>
        </a:ln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75826476746594E-2"/>
          <c:y val="0.10073642528787947"/>
          <c:w val="0.89564107857304354"/>
          <c:h val="0.722710239254775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Calcs!$B$41</c:f>
              <c:strCache>
                <c:ptCount val="1"/>
                <c:pt idx="0">
                  <c:v>Termination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invertIfNegative val="0"/>
          <c:cat>
            <c:strRef>
              <c:f>Calcs!$C$40:$L$40</c:f>
              <c:strCache>
                <c:ptCount val="10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</c:strCache>
            </c:strRef>
          </c:cat>
          <c:val>
            <c:numRef>
              <c:f>Calcs!$C$41:$L$41</c:f>
              <c:numCache>
                <c:formatCode>General</c:formatCode>
                <c:ptCount val="10"/>
                <c:pt idx="0">
                  <c:v>-6</c:v>
                </c:pt>
                <c:pt idx="1">
                  <c:v>-5</c:v>
                </c:pt>
                <c:pt idx="2">
                  <c:v>-4</c:v>
                </c:pt>
                <c:pt idx="3">
                  <c:v>-3</c:v>
                </c:pt>
                <c:pt idx="4">
                  <c:v>-3</c:v>
                </c:pt>
                <c:pt idx="5">
                  <c:v>-1</c:v>
                </c:pt>
                <c:pt idx="6">
                  <c:v>-4</c:v>
                </c:pt>
                <c:pt idx="7">
                  <c:v>-1</c:v>
                </c:pt>
                <c:pt idx="8">
                  <c:v>-3</c:v>
                </c:pt>
                <c:pt idx="9">
                  <c:v>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BE-422F-829C-9DA7D400DEC8}"/>
            </c:ext>
          </c:extLst>
        </c:ser>
        <c:ser>
          <c:idx val="1"/>
          <c:order val="1"/>
          <c:tx>
            <c:strRef>
              <c:f>Calcs!$B$42</c:f>
              <c:strCache>
                <c:ptCount val="1"/>
                <c:pt idx="0">
                  <c:v>New Hires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/>
              </a:stretch>
            </a:blipFill>
          </c:spPr>
          <c:invertIfNegative val="0"/>
          <c:cat>
            <c:strRef>
              <c:f>Calcs!$C$40:$L$40</c:f>
              <c:strCache>
                <c:ptCount val="10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</c:strCache>
            </c:strRef>
          </c:cat>
          <c:val>
            <c:numRef>
              <c:f>Calcs!$C$42:$L$42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  <c:pt idx="7">
                  <c:v>5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BE-422F-829C-9DA7D400D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95342976"/>
        <c:axId val="95344512"/>
      </c:barChart>
      <c:catAx>
        <c:axId val="95342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MX"/>
          </a:p>
        </c:txPr>
        <c:crossAx val="95344512"/>
        <c:crosses val="autoZero"/>
        <c:auto val="1"/>
        <c:lblAlgn val="ctr"/>
        <c:lblOffset val="100"/>
        <c:noMultiLvlLbl val="0"/>
      </c:catAx>
      <c:valAx>
        <c:axId val="95344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MX"/>
          </a:p>
        </c:txPr>
        <c:crossAx val="953429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Scroll" dx="15" fmlaLink="Dashboard!$S$8" horiz="1" max="25" min="12" page="10" val="19"/>
</file>

<file path=xl/ctrlProps/ctrlProp2.xml><?xml version="1.0" encoding="utf-8"?>
<formControlPr xmlns="http://schemas.microsoft.com/office/spreadsheetml/2009/9/main" objectType="Drop" dropLines="3" dropStyle="combo" dx="22" fmlaLink="$D$17" fmlaRange="Lists!$D$2:$D$4" noThreeD="1" sel="2" val="0"/>
</file>

<file path=xl/ctrlProps/ctrlProp3.xml><?xml version="1.0" encoding="utf-8"?>
<formControlPr xmlns="http://schemas.microsoft.com/office/spreadsheetml/2009/9/main" objectType="Drop" dropLines="5" dropStyle="combo" dx="22" fmlaLink="Lists!$A$2" fmlaRange="Lists!$B$2:$B$6" noThreeD="1" sel="2" val="0"/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.png"/><Relationship Id="rId18" Type="http://schemas.openxmlformats.org/officeDocument/2006/relationships/image" Target="../media/image12.png"/><Relationship Id="rId26" Type="http://schemas.openxmlformats.org/officeDocument/2006/relationships/image" Target="../media/image20.jpeg"/><Relationship Id="rId39" Type="http://schemas.openxmlformats.org/officeDocument/2006/relationships/image" Target="../media/image33.svg"/><Relationship Id="rId21" Type="http://schemas.openxmlformats.org/officeDocument/2006/relationships/image" Target="../media/image15.png"/><Relationship Id="rId34" Type="http://schemas.openxmlformats.org/officeDocument/2006/relationships/image" Target="../media/image28.png"/><Relationship Id="rId7" Type="http://schemas.openxmlformats.org/officeDocument/2006/relationships/image" Target="../media/image7.png"/><Relationship Id="rId12" Type="http://schemas.openxmlformats.org/officeDocument/2006/relationships/chart" Target="../charts/chart4.xml"/><Relationship Id="rId17" Type="http://schemas.openxmlformats.org/officeDocument/2006/relationships/image" Target="../media/image11.png"/><Relationship Id="rId25" Type="http://schemas.openxmlformats.org/officeDocument/2006/relationships/image" Target="../media/image19.svg"/><Relationship Id="rId33" Type="http://schemas.openxmlformats.org/officeDocument/2006/relationships/image" Target="../media/image27.svg"/><Relationship Id="rId38" Type="http://schemas.openxmlformats.org/officeDocument/2006/relationships/image" Target="../media/image32.png"/><Relationship Id="rId2" Type="http://schemas.openxmlformats.org/officeDocument/2006/relationships/chart" Target="../charts/chart1.xml"/><Relationship Id="rId16" Type="http://schemas.openxmlformats.org/officeDocument/2006/relationships/chart" Target="../charts/chart7.xml"/><Relationship Id="rId20" Type="http://schemas.openxmlformats.org/officeDocument/2006/relationships/image" Target="../media/image14.png"/><Relationship Id="rId29" Type="http://schemas.openxmlformats.org/officeDocument/2006/relationships/image" Target="../media/image23.sv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chart" Target="../charts/chart3.xml"/><Relationship Id="rId24" Type="http://schemas.openxmlformats.org/officeDocument/2006/relationships/image" Target="../media/image18.png"/><Relationship Id="rId32" Type="http://schemas.openxmlformats.org/officeDocument/2006/relationships/image" Target="../media/image26.png"/><Relationship Id="rId37" Type="http://schemas.openxmlformats.org/officeDocument/2006/relationships/image" Target="../media/image31.svg"/><Relationship Id="rId5" Type="http://schemas.openxmlformats.org/officeDocument/2006/relationships/image" Target="../media/image5.png"/><Relationship Id="rId15" Type="http://schemas.openxmlformats.org/officeDocument/2006/relationships/chart" Target="../charts/chart6.xml"/><Relationship Id="rId23" Type="http://schemas.openxmlformats.org/officeDocument/2006/relationships/image" Target="../media/image17.png"/><Relationship Id="rId28" Type="http://schemas.openxmlformats.org/officeDocument/2006/relationships/image" Target="../media/image22.png"/><Relationship Id="rId36" Type="http://schemas.openxmlformats.org/officeDocument/2006/relationships/image" Target="../media/image30.png"/><Relationship Id="rId10" Type="http://schemas.openxmlformats.org/officeDocument/2006/relationships/chart" Target="../charts/chart2.xml"/><Relationship Id="rId19" Type="http://schemas.openxmlformats.org/officeDocument/2006/relationships/chart" Target="../charts/chart8.xml"/><Relationship Id="rId31" Type="http://schemas.openxmlformats.org/officeDocument/2006/relationships/image" Target="../media/image25.sv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chart" Target="../charts/chart5.xml"/><Relationship Id="rId22" Type="http://schemas.openxmlformats.org/officeDocument/2006/relationships/image" Target="../media/image16.png"/><Relationship Id="rId27" Type="http://schemas.openxmlformats.org/officeDocument/2006/relationships/image" Target="../media/image21.emf"/><Relationship Id="rId30" Type="http://schemas.openxmlformats.org/officeDocument/2006/relationships/image" Target="../media/image24.png"/><Relationship Id="rId35" Type="http://schemas.openxmlformats.org/officeDocument/2006/relationships/image" Target="../media/image29.sv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219075</xdr:colOff>
      <xdr:row>22</xdr:row>
      <xdr:rowOff>19050</xdr:rowOff>
    </xdr:from>
    <xdr:to>
      <xdr:col>20</xdr:col>
      <xdr:colOff>190500</xdr:colOff>
      <xdr:row>24</xdr:row>
      <xdr:rowOff>180975</xdr:rowOff>
    </xdr:to>
    <xdr:pic>
      <xdr:nvPicPr>
        <xdr:cNvPr id="68101" name="Picture 203" descr="wave">
          <a:extLst>
            <a:ext uri="{FF2B5EF4-FFF2-40B4-BE49-F238E27FC236}">
              <a16:creationId xmlns:a16="http://schemas.microsoft.com/office/drawing/2014/main" id="{00000000-0008-0000-0C00-0000050A01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543"/>
        <a:stretch>
          <a:fillRect/>
        </a:stretch>
      </xdr:blipFill>
      <xdr:spPr bwMode="auto">
        <a:xfrm>
          <a:off x="9820275" y="4419600"/>
          <a:ext cx="695325" cy="561975"/>
        </a:xfrm>
        <a:prstGeom prst="rect">
          <a:avLst/>
        </a:prstGeom>
        <a:noFill/>
        <a:ln>
          <a:noFill/>
        </a:ln>
        <a:effectLst>
          <a:outerShdw dist="63500" dir="3187806" algn="ctr" rotWithShape="0">
            <a:srgbClr val="808080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6</xdr:row>
      <xdr:rowOff>9525</xdr:rowOff>
    </xdr:from>
    <xdr:to>
      <xdr:col>18</xdr:col>
      <xdr:colOff>114300</xdr:colOff>
      <xdr:row>20</xdr:row>
      <xdr:rowOff>133350</xdr:rowOff>
    </xdr:to>
    <xdr:graphicFrame macro="">
      <xdr:nvGraphicFramePr>
        <xdr:cNvPr id="68102" name="Chart 174">
          <a:extLst>
            <a:ext uri="{FF2B5EF4-FFF2-40B4-BE49-F238E27FC236}">
              <a16:creationId xmlns:a16="http://schemas.microsoft.com/office/drawing/2014/main" id="{00000000-0008-0000-0C00-0000060A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190500</xdr:colOff>
      <xdr:row>21</xdr:row>
      <xdr:rowOff>28575</xdr:rowOff>
    </xdr:from>
    <xdr:to>
      <xdr:col>23</xdr:col>
      <xdr:colOff>447675</xdr:colOff>
      <xdr:row>21</xdr:row>
      <xdr:rowOff>114616</xdr:rowOff>
    </xdr:to>
    <xdr:pic>
      <xdr:nvPicPr>
        <xdr:cNvPr id="68103" name="Picture 8">
          <a:extLst>
            <a:ext uri="{FF2B5EF4-FFF2-40B4-BE49-F238E27FC236}">
              <a16:creationId xmlns:a16="http://schemas.microsoft.com/office/drawing/2014/main" id="{00000000-0008-0000-0C00-000007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4229100"/>
          <a:ext cx="10382250" cy="8604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0</xdr:colOff>
      <xdr:row>5</xdr:row>
      <xdr:rowOff>209550</xdr:rowOff>
    </xdr:from>
    <xdr:to>
      <xdr:col>4</xdr:col>
      <xdr:colOff>57150</xdr:colOff>
      <xdr:row>7</xdr:row>
      <xdr:rowOff>95250</xdr:rowOff>
    </xdr:to>
    <xdr:pic>
      <xdr:nvPicPr>
        <xdr:cNvPr id="68104" name="Picture 12" descr="Nice menu button">
          <a:extLst>
            <a:ext uri="{FF2B5EF4-FFF2-40B4-BE49-F238E27FC236}">
              <a16:creationId xmlns:a16="http://schemas.microsoft.com/office/drawing/2014/main" id="{00000000-0008-0000-0C00-000008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200150"/>
          <a:ext cx="2019300" cy="295275"/>
        </a:xfrm>
        <a:prstGeom prst="rect">
          <a:avLst/>
        </a:prstGeom>
        <a:noFill/>
        <a:ln>
          <a:noFill/>
        </a:ln>
        <a:effectLst>
          <a:outerShdw dist="71842" dir="2700000" algn="ctr" rotWithShape="0">
            <a:srgbClr val="808080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</xdr:row>
      <xdr:rowOff>104775</xdr:rowOff>
    </xdr:from>
    <xdr:to>
      <xdr:col>4</xdr:col>
      <xdr:colOff>57150</xdr:colOff>
      <xdr:row>9</xdr:row>
      <xdr:rowOff>0</xdr:rowOff>
    </xdr:to>
    <xdr:pic>
      <xdr:nvPicPr>
        <xdr:cNvPr id="68105" name="Picture 14" descr="Nice menu button">
          <a:extLst>
            <a:ext uri="{FF2B5EF4-FFF2-40B4-BE49-F238E27FC236}">
              <a16:creationId xmlns:a16="http://schemas.microsoft.com/office/drawing/2014/main" id="{00000000-0008-0000-0C00-000009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04950"/>
          <a:ext cx="2019300" cy="295275"/>
        </a:xfrm>
        <a:prstGeom prst="rect">
          <a:avLst/>
        </a:prstGeom>
        <a:noFill/>
        <a:ln>
          <a:noFill/>
        </a:ln>
        <a:effectLst>
          <a:outerShdw dist="71842" dir="2700000" algn="ctr" rotWithShape="0">
            <a:srgbClr val="808080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</xdr:row>
      <xdr:rowOff>9525</xdr:rowOff>
    </xdr:from>
    <xdr:to>
      <xdr:col>4</xdr:col>
      <xdr:colOff>57150</xdr:colOff>
      <xdr:row>10</xdr:row>
      <xdr:rowOff>104775</xdr:rowOff>
    </xdr:to>
    <xdr:pic>
      <xdr:nvPicPr>
        <xdr:cNvPr id="68106" name="Picture 13" descr="Nice menu button">
          <a:extLst>
            <a:ext uri="{FF2B5EF4-FFF2-40B4-BE49-F238E27FC236}">
              <a16:creationId xmlns:a16="http://schemas.microsoft.com/office/drawing/2014/main" id="{00000000-0008-0000-0C00-00000A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0"/>
          <a:ext cx="2019300" cy="295275"/>
        </a:xfrm>
        <a:prstGeom prst="rect">
          <a:avLst/>
        </a:prstGeom>
        <a:noFill/>
        <a:ln>
          <a:noFill/>
        </a:ln>
        <a:effectLst>
          <a:outerShdw dist="71842" dir="2700000" algn="ctr" rotWithShape="0">
            <a:srgbClr val="808080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</xdr:row>
      <xdr:rowOff>114300</xdr:rowOff>
    </xdr:from>
    <xdr:to>
      <xdr:col>4</xdr:col>
      <xdr:colOff>57150</xdr:colOff>
      <xdr:row>12</xdr:row>
      <xdr:rowOff>9525</xdr:rowOff>
    </xdr:to>
    <xdr:pic>
      <xdr:nvPicPr>
        <xdr:cNvPr id="68107" name="Picture 15" descr="Nice menu button">
          <a:extLst>
            <a:ext uri="{FF2B5EF4-FFF2-40B4-BE49-F238E27FC236}">
              <a16:creationId xmlns:a16="http://schemas.microsoft.com/office/drawing/2014/main" id="{00000000-0008-0000-0C00-00000B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114550"/>
          <a:ext cx="2019300" cy="295275"/>
        </a:xfrm>
        <a:prstGeom prst="rect">
          <a:avLst/>
        </a:prstGeom>
        <a:noFill/>
        <a:ln>
          <a:noFill/>
        </a:ln>
        <a:effectLst>
          <a:outerShdw dist="71842" dir="2700000" algn="ctr" rotWithShape="0">
            <a:srgbClr val="808080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28575</xdr:rowOff>
    </xdr:from>
    <xdr:to>
      <xdr:col>4</xdr:col>
      <xdr:colOff>57150</xdr:colOff>
      <xdr:row>13</xdr:row>
      <xdr:rowOff>123825</xdr:rowOff>
    </xdr:to>
    <xdr:pic>
      <xdr:nvPicPr>
        <xdr:cNvPr id="68108" name="Picture 16" descr="Nice menu button">
          <a:extLst>
            <a:ext uri="{FF2B5EF4-FFF2-40B4-BE49-F238E27FC236}">
              <a16:creationId xmlns:a16="http://schemas.microsoft.com/office/drawing/2014/main" id="{00000000-0008-0000-0C00-00000C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428875"/>
          <a:ext cx="2019300" cy="295275"/>
        </a:xfrm>
        <a:prstGeom prst="rect">
          <a:avLst/>
        </a:prstGeom>
        <a:noFill/>
        <a:ln>
          <a:noFill/>
        </a:ln>
        <a:effectLst>
          <a:outerShdw dist="71842" dir="2700000" algn="ctr" rotWithShape="0">
            <a:srgbClr val="808080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7</xdr:row>
      <xdr:rowOff>123825</xdr:rowOff>
    </xdr:from>
    <xdr:to>
      <xdr:col>4</xdr:col>
      <xdr:colOff>123825</xdr:colOff>
      <xdr:row>8</xdr:row>
      <xdr:rowOff>95250</xdr:rowOff>
    </xdr:to>
    <xdr:sp macro="" textlink="Lists!E4">
      <xdr:nvSpPr>
        <xdr:cNvPr id="12" name="Text Box 17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 txBox="1">
          <a:spLocks noChangeArrowheads="1" noTextEdit="1"/>
        </xdr:cNvSpPr>
      </xdr:nvSpPr>
      <xdr:spPr bwMode="auto">
        <a:xfrm>
          <a:off x="838200" y="1581150"/>
          <a:ext cx="17240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27432" anchor="ctr" upright="1"/>
        <a:lstStyle/>
        <a:p>
          <a:pPr algn="l" rtl="0">
            <a:defRPr sz="1000"/>
          </a:pPr>
          <a:fld id="{557E5D44-23A7-422A-B773-FD68433E64A9}" type="TxLink">
            <a:rPr lang="en-US" sz="1200" b="1" i="0" u="none" strike="noStrike" baseline="0">
              <a:solidFill>
                <a:srgbClr val="FFFFFF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pPr algn="l" rtl="0">
              <a:defRPr sz="1000"/>
            </a:pPr>
            <a:t>Revenue</a:t>
          </a:fld>
          <a:endParaRPr lang="en-AU" sz="1200" b="1" i="0" u="none" strike="noStrike" baseline="0">
            <a:solidFill>
              <a:srgbClr val="FFFFFF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228600</xdr:colOff>
      <xdr:row>6</xdr:row>
      <xdr:rowOff>0</xdr:rowOff>
    </xdr:from>
    <xdr:to>
      <xdr:col>4</xdr:col>
      <xdr:colOff>123825</xdr:colOff>
      <xdr:row>7</xdr:row>
      <xdr:rowOff>47625</xdr:rowOff>
    </xdr:to>
    <xdr:sp macro="" textlink="Lists!E3">
      <xdr:nvSpPr>
        <xdr:cNvPr id="13" name="Text Box 18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 txBox="1">
          <a:spLocks noChangeArrowheads="1" noTextEdit="1"/>
        </xdr:cNvSpPr>
      </xdr:nvSpPr>
      <xdr:spPr bwMode="auto">
        <a:xfrm>
          <a:off x="838200" y="1295400"/>
          <a:ext cx="1724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27432" anchor="ctr" upright="1"/>
        <a:lstStyle/>
        <a:p>
          <a:pPr algn="l" rtl="0">
            <a:defRPr sz="1000"/>
          </a:pPr>
          <a:fld id="{8723E372-9476-443D-9B3F-C9A00731B84A}" type="TxLink">
            <a:rPr lang="en-US" sz="1200" b="1" i="0" u="none" strike="noStrike" baseline="0">
              <a:solidFill>
                <a:srgbClr val="FFFFFF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pPr algn="l" rtl="0">
              <a:defRPr sz="1000"/>
            </a:pPr>
            <a:t>EBIT</a:t>
          </a:fld>
          <a:endParaRPr lang="en-AU" sz="1200" b="1" i="0" u="none" strike="noStrike" baseline="0">
            <a:solidFill>
              <a:srgbClr val="FFFFFF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228600</xdr:colOff>
      <xdr:row>9</xdr:row>
      <xdr:rowOff>38100</xdr:rowOff>
    </xdr:from>
    <xdr:to>
      <xdr:col>4</xdr:col>
      <xdr:colOff>123825</xdr:colOff>
      <xdr:row>10</xdr:row>
      <xdr:rowOff>85725</xdr:rowOff>
    </xdr:to>
    <xdr:sp macro="" textlink="Lists!E5">
      <xdr:nvSpPr>
        <xdr:cNvPr id="14" name="Text Box 19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>
          <a:spLocks noChangeArrowheads="1" noTextEdit="1"/>
        </xdr:cNvSpPr>
      </xdr:nvSpPr>
      <xdr:spPr bwMode="auto">
        <a:xfrm>
          <a:off x="838200" y="1819275"/>
          <a:ext cx="1724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27432" anchor="ctr" upright="1"/>
        <a:lstStyle/>
        <a:p>
          <a:pPr algn="l" rtl="0">
            <a:defRPr sz="1000"/>
          </a:pPr>
          <a:fld id="{4DBA05B6-26BA-45B6-9470-43FBF1C34945}" type="TxLink">
            <a:rPr lang="en-US" sz="1200" b="1" i="0" u="none" strike="noStrike" baseline="0">
              <a:solidFill>
                <a:srgbClr val="FFFFFF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pPr algn="l" rtl="0">
              <a:defRPr sz="1000"/>
            </a:pPr>
            <a:t>Expenses</a:t>
          </a:fld>
          <a:endParaRPr lang="en-AU" sz="1200" b="1" i="0" u="none" strike="noStrike" baseline="0">
            <a:solidFill>
              <a:srgbClr val="FFFFFF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228600</xdr:colOff>
      <xdr:row>10</xdr:row>
      <xdr:rowOff>142875</xdr:rowOff>
    </xdr:from>
    <xdr:to>
      <xdr:col>4</xdr:col>
      <xdr:colOff>123825</xdr:colOff>
      <xdr:row>12</xdr:row>
      <xdr:rowOff>0</xdr:rowOff>
    </xdr:to>
    <xdr:sp macro="" textlink="Lists!E6">
      <xdr:nvSpPr>
        <xdr:cNvPr id="15" name="Text Box 38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95275" y="1943100"/>
          <a:ext cx="18573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27432" anchor="ctr" upright="1"/>
        <a:lstStyle/>
        <a:p>
          <a:pPr algn="l" rtl="0">
            <a:defRPr sz="1000"/>
          </a:pPr>
          <a:fld id="{EADB6AD6-88C1-436E-A218-FE96301BC570}" type="TxLink">
            <a:rPr lang="en-US" sz="1200" b="1" i="0" u="none" strike="noStrike" baseline="0">
              <a:solidFill>
                <a:srgbClr val="FFFFFF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pPr algn="l" rtl="0">
              <a:defRPr sz="1000"/>
            </a:pPr>
            <a:t>FTEs</a:t>
          </a:fld>
          <a:endParaRPr lang="en-AU" sz="1200" b="1" i="0" u="none" strike="noStrike" baseline="0">
            <a:solidFill>
              <a:srgbClr val="FFFFFF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228600</xdr:colOff>
      <xdr:row>12</xdr:row>
      <xdr:rowOff>66675</xdr:rowOff>
    </xdr:from>
    <xdr:to>
      <xdr:col>3</xdr:col>
      <xdr:colOff>333375</xdr:colOff>
      <xdr:row>13</xdr:row>
      <xdr:rowOff>114300</xdr:rowOff>
    </xdr:to>
    <xdr:sp macro="" textlink="Lists!E7">
      <xdr:nvSpPr>
        <xdr:cNvPr id="16" name="Text Box 39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95275" y="2266950"/>
          <a:ext cx="13239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27432" anchor="ctr" upright="1"/>
        <a:lstStyle/>
        <a:p>
          <a:pPr algn="l" rtl="0">
            <a:defRPr sz="1000"/>
          </a:pPr>
          <a:fld id="{C8C8B96C-C1AD-4931-9BE5-B82DC2278D2F}" type="TxLink">
            <a:rPr lang="en-US" sz="1200" b="1" i="0" u="none" strike="noStrike" baseline="0">
              <a:solidFill>
                <a:srgbClr val="FFFFFF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pPr algn="l" rtl="0">
              <a:defRPr sz="1000"/>
            </a:pPr>
            <a:t>Leave Balances</a:t>
          </a:fld>
          <a:endParaRPr lang="en-AU" sz="1200" b="1" i="0" u="none" strike="noStrike" baseline="0">
            <a:solidFill>
              <a:srgbClr val="FFFFFF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</xdr:col>
      <xdr:colOff>504825</xdr:colOff>
      <xdr:row>12</xdr:row>
      <xdr:rowOff>38100</xdr:rowOff>
    </xdr:from>
    <xdr:to>
      <xdr:col>4</xdr:col>
      <xdr:colOff>28575</xdr:colOff>
      <xdr:row>13</xdr:row>
      <xdr:rowOff>85725</xdr:rowOff>
    </xdr:to>
    <xdr:pic>
      <xdr:nvPicPr>
        <xdr:cNvPr id="68114" name="Picture 72" descr="Light BLue Button">
          <a:extLst>
            <a:ext uri="{FF2B5EF4-FFF2-40B4-BE49-F238E27FC236}">
              <a16:creationId xmlns:a16="http://schemas.microsoft.com/office/drawing/2014/main" id="{00000000-0008-0000-0C00-000012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2438400"/>
          <a:ext cx="2667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85725</xdr:colOff>
      <xdr:row>6</xdr:row>
      <xdr:rowOff>9525</xdr:rowOff>
    </xdr:from>
    <xdr:to>
      <xdr:col>4</xdr:col>
      <xdr:colOff>161925</xdr:colOff>
      <xdr:row>40</xdr:row>
      <xdr:rowOff>0</xdr:rowOff>
    </xdr:to>
    <xdr:pic>
      <xdr:nvPicPr>
        <xdr:cNvPr id="68115" name="Picture 3">
          <a:extLst>
            <a:ext uri="{FF2B5EF4-FFF2-40B4-BE49-F238E27FC236}">
              <a16:creationId xmlns:a16="http://schemas.microsoft.com/office/drawing/2014/main" id="{00000000-0008-0000-0C00-000013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209675"/>
          <a:ext cx="76200" cy="6791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0</xdr:colOff>
      <xdr:row>29</xdr:row>
      <xdr:rowOff>66675</xdr:rowOff>
    </xdr:from>
    <xdr:to>
      <xdr:col>23</xdr:col>
      <xdr:colOff>438150</xdr:colOff>
      <xdr:row>29</xdr:row>
      <xdr:rowOff>152400</xdr:rowOff>
    </xdr:to>
    <xdr:pic>
      <xdr:nvPicPr>
        <xdr:cNvPr id="68116" name="Picture 20">
          <a:extLst>
            <a:ext uri="{FF2B5EF4-FFF2-40B4-BE49-F238E27FC236}">
              <a16:creationId xmlns:a16="http://schemas.microsoft.com/office/drawing/2014/main" id="{00000000-0008-0000-0C00-000014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867400"/>
          <a:ext cx="12525375" cy="85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0</xdr:col>
      <xdr:colOff>149043</xdr:colOff>
      <xdr:row>0</xdr:row>
      <xdr:rowOff>116666</xdr:rowOff>
    </xdr:from>
    <xdr:ext cx="5014628" cy="350352"/>
    <xdr:sp macro="" textlink="">
      <xdr:nvSpPr>
        <xdr:cNvPr id="21" name="Text Box 21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 txBox="1">
          <a:spLocks noChangeArrowheads="1"/>
        </xdr:cNvSpPr>
      </xdr:nvSpPr>
      <xdr:spPr bwMode="auto">
        <a:xfrm>
          <a:off x="149043" y="116666"/>
          <a:ext cx="5014628" cy="350352"/>
        </a:xfrm>
        <a:prstGeom prst="rect">
          <a:avLst/>
        </a:prstGeom>
        <a:solidFill>
          <a:schemeClr val="bg1">
            <a:alpha val="0"/>
          </a:schemeClr>
        </a:solidFill>
        <a:ln>
          <a:noFill/>
        </a:ln>
      </xdr:spPr>
      <xdr:txBody>
        <a:bodyPr wrap="square" lIns="27432" tIns="27432" rIns="27432" bIns="27432" anchor="ctr" upright="1">
          <a:spAutoFit/>
        </a:bodyPr>
        <a:lstStyle/>
        <a:p>
          <a:pPr algn="l" rtl="0">
            <a:defRPr sz="1000"/>
          </a:pPr>
          <a:r>
            <a:rPr lang="en-AU" sz="2000" b="1" i="0" u="none" strike="noStrike" baseline="0">
              <a:solidFill>
                <a:schemeClr val="accent1">
                  <a:lumMod val="75000"/>
                </a:schemeClr>
              </a:solidFill>
              <a:latin typeface="Arial"/>
              <a:cs typeface="Arial"/>
            </a:rPr>
            <a:t>Pharma Sales - Dashboard</a:t>
          </a:r>
        </a:p>
      </xdr:txBody>
    </xdr:sp>
    <xdr:clientData/>
  </xdr:oneCellAnchor>
  <xdr:twoCellAnchor editAs="oneCell">
    <xdr:from>
      <xdr:col>3</xdr:col>
      <xdr:colOff>504825</xdr:colOff>
      <xdr:row>9</xdr:row>
      <xdr:rowOff>28575</xdr:rowOff>
    </xdr:from>
    <xdr:to>
      <xdr:col>4</xdr:col>
      <xdr:colOff>28575</xdr:colOff>
      <xdr:row>10</xdr:row>
      <xdr:rowOff>76200</xdr:rowOff>
    </xdr:to>
    <xdr:pic>
      <xdr:nvPicPr>
        <xdr:cNvPr id="68118" name="Picture 154" descr="Light BLue Button">
          <a:extLst>
            <a:ext uri="{FF2B5EF4-FFF2-40B4-BE49-F238E27FC236}">
              <a16:creationId xmlns:a16="http://schemas.microsoft.com/office/drawing/2014/main" id="{00000000-0008-0000-0C00-000016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828800"/>
          <a:ext cx="2667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504825</xdr:colOff>
      <xdr:row>5</xdr:row>
      <xdr:rowOff>228600</xdr:rowOff>
    </xdr:from>
    <xdr:to>
      <xdr:col>4</xdr:col>
      <xdr:colOff>28575</xdr:colOff>
      <xdr:row>7</xdr:row>
      <xdr:rowOff>47625</xdr:rowOff>
    </xdr:to>
    <xdr:pic>
      <xdr:nvPicPr>
        <xdr:cNvPr id="68119" name="Picture 155" descr="Light BLue Button">
          <a:extLst>
            <a:ext uri="{FF2B5EF4-FFF2-40B4-BE49-F238E27FC236}">
              <a16:creationId xmlns:a16="http://schemas.microsoft.com/office/drawing/2014/main" id="{00000000-0008-0000-0C00-000017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200150"/>
          <a:ext cx="2667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504825</xdr:colOff>
      <xdr:row>7</xdr:row>
      <xdr:rowOff>114300</xdr:rowOff>
    </xdr:from>
    <xdr:to>
      <xdr:col>4</xdr:col>
      <xdr:colOff>28575</xdr:colOff>
      <xdr:row>8</xdr:row>
      <xdr:rowOff>161925</xdr:rowOff>
    </xdr:to>
    <xdr:pic>
      <xdr:nvPicPr>
        <xdr:cNvPr id="68120" name="Picture 156" descr="Light BLue Button">
          <a:extLst>
            <a:ext uri="{FF2B5EF4-FFF2-40B4-BE49-F238E27FC236}">
              <a16:creationId xmlns:a16="http://schemas.microsoft.com/office/drawing/2014/main" id="{00000000-0008-0000-0C00-000018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514475"/>
          <a:ext cx="2667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504825</xdr:colOff>
      <xdr:row>10</xdr:row>
      <xdr:rowOff>123825</xdr:rowOff>
    </xdr:from>
    <xdr:to>
      <xdr:col>4</xdr:col>
      <xdr:colOff>28575</xdr:colOff>
      <xdr:row>11</xdr:row>
      <xdr:rowOff>171450</xdr:rowOff>
    </xdr:to>
    <xdr:pic>
      <xdr:nvPicPr>
        <xdr:cNvPr id="68121" name="Picture 157" descr="Light BLue Button">
          <a:extLst>
            <a:ext uri="{FF2B5EF4-FFF2-40B4-BE49-F238E27FC236}">
              <a16:creationId xmlns:a16="http://schemas.microsoft.com/office/drawing/2014/main" id="{00000000-0008-0000-0C00-000019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2124075"/>
          <a:ext cx="2667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104774</xdr:colOff>
      <xdr:row>6</xdr:row>
      <xdr:rowOff>114300</xdr:rowOff>
    </xdr:from>
    <xdr:to>
      <xdr:col>7</xdr:col>
      <xdr:colOff>400049</xdr:colOff>
      <xdr:row>7</xdr:row>
      <xdr:rowOff>133350</xdr:rowOff>
    </xdr:to>
    <xdr:sp macro="" textlink="">
      <xdr:nvSpPr>
        <xdr:cNvPr id="27" name="Text Box 163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 txBox="1">
          <a:spLocks noChangeArrowheads="1"/>
        </xdr:cNvSpPr>
      </xdr:nvSpPr>
      <xdr:spPr bwMode="auto">
        <a:xfrm>
          <a:off x="3152774" y="1409700"/>
          <a:ext cx="1514475" cy="180975"/>
        </a:xfrm>
        <a:prstGeom prst="rect">
          <a:avLst/>
        </a:prstGeom>
        <a:solidFill>
          <a:schemeClr val="accent2">
            <a:lumMod val="20000"/>
            <a:lumOff val="80000"/>
            <a:alpha val="80000"/>
          </a:schemeClr>
        </a:solidFill>
        <a:ln>
          <a:noFill/>
        </a:ln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en-AU" sz="1000" b="1" i="0" u="none" strike="noStrike" baseline="0">
              <a:solidFill>
                <a:schemeClr val="tx1"/>
              </a:solidFill>
              <a:latin typeface="Arial"/>
              <a:cs typeface="Arial"/>
            </a:rPr>
            <a:t>Rolling Chart</a:t>
          </a:r>
        </a:p>
      </xdr:txBody>
    </xdr:sp>
    <xdr:clientData/>
  </xdr:twoCellAnchor>
  <xdr:twoCellAnchor editAs="oneCell">
    <xdr:from>
      <xdr:col>1</xdr:col>
      <xdr:colOff>19050</xdr:colOff>
      <xdr:row>22</xdr:row>
      <xdr:rowOff>27453</xdr:rowOff>
    </xdr:from>
    <xdr:to>
      <xdr:col>4</xdr:col>
      <xdr:colOff>86710</xdr:colOff>
      <xdr:row>29</xdr:row>
      <xdr:rowOff>56028</xdr:rowOff>
    </xdr:to>
    <xdr:pic>
      <xdr:nvPicPr>
        <xdr:cNvPr id="68123" name="Picture 181" descr="Glass Pane">
          <a:extLst>
            <a:ext uri="{FF2B5EF4-FFF2-40B4-BE49-F238E27FC236}">
              <a16:creationId xmlns:a16="http://schemas.microsoft.com/office/drawing/2014/main" id="{00000000-0008-0000-0C00-00001B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203" y="4366371"/>
          <a:ext cx="2084719" cy="140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22</xdr:row>
      <xdr:rowOff>19050</xdr:rowOff>
    </xdr:from>
    <xdr:to>
      <xdr:col>14</xdr:col>
      <xdr:colOff>28575</xdr:colOff>
      <xdr:row>29</xdr:row>
      <xdr:rowOff>0</xdr:rowOff>
    </xdr:to>
    <xdr:pic>
      <xdr:nvPicPr>
        <xdr:cNvPr id="68124" name="Picture 182" descr="Glass Pane">
          <a:extLst>
            <a:ext uri="{FF2B5EF4-FFF2-40B4-BE49-F238E27FC236}">
              <a16:creationId xmlns:a16="http://schemas.microsoft.com/office/drawing/2014/main" id="{00000000-0008-0000-0C00-00001C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6547" y="4357968"/>
          <a:ext cx="1496546" cy="13615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22</xdr:row>
      <xdr:rowOff>19050</xdr:rowOff>
    </xdr:from>
    <xdr:to>
      <xdr:col>9</xdr:col>
      <xdr:colOff>9525</xdr:colOff>
      <xdr:row>29</xdr:row>
      <xdr:rowOff>19050</xdr:rowOff>
    </xdr:to>
    <xdr:pic>
      <xdr:nvPicPr>
        <xdr:cNvPr id="68125" name="Picture 183" descr="Glass Pane">
          <a:extLst>
            <a:ext uri="{FF2B5EF4-FFF2-40B4-BE49-F238E27FC236}">
              <a16:creationId xmlns:a16="http://schemas.microsoft.com/office/drawing/2014/main" id="{00000000-0008-0000-0C00-00001D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9097" y="4357968"/>
          <a:ext cx="1496546" cy="1380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22</xdr:row>
      <xdr:rowOff>19050</xdr:rowOff>
    </xdr:from>
    <xdr:to>
      <xdr:col>19</xdr:col>
      <xdr:colOff>133350</xdr:colOff>
      <xdr:row>29</xdr:row>
      <xdr:rowOff>9525</xdr:rowOff>
    </xdr:to>
    <xdr:pic>
      <xdr:nvPicPr>
        <xdr:cNvPr id="68126" name="Picture 184" descr="Glass Pane">
          <a:extLst>
            <a:ext uri="{FF2B5EF4-FFF2-40B4-BE49-F238E27FC236}">
              <a16:creationId xmlns:a16="http://schemas.microsoft.com/office/drawing/2014/main" id="{00000000-0008-0000-0C00-00001E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4419600"/>
          <a:ext cx="19145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</xdr:row>
      <xdr:rowOff>104775</xdr:rowOff>
    </xdr:from>
    <xdr:to>
      <xdr:col>4</xdr:col>
      <xdr:colOff>19050</xdr:colOff>
      <xdr:row>19</xdr:row>
      <xdr:rowOff>104775</xdr:rowOff>
    </xdr:to>
    <xdr:pic>
      <xdr:nvPicPr>
        <xdr:cNvPr id="68127" name="Picture 199" descr="wave">
          <a:extLst>
            <a:ext uri="{FF2B5EF4-FFF2-40B4-BE49-F238E27FC236}">
              <a16:creationId xmlns:a16="http://schemas.microsoft.com/office/drawing/2014/main" id="{00000000-0008-0000-0C00-00001F0A01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543"/>
        <a:stretch>
          <a:fillRect/>
        </a:stretch>
      </xdr:blipFill>
      <xdr:spPr bwMode="auto">
        <a:xfrm>
          <a:off x="104775" y="3505200"/>
          <a:ext cx="1981200" cy="400050"/>
        </a:xfrm>
        <a:prstGeom prst="rect">
          <a:avLst/>
        </a:prstGeom>
        <a:noFill/>
        <a:ln>
          <a:noFill/>
        </a:ln>
        <a:effectLst>
          <a:outerShdw dist="63500" dir="3187806" algn="ctr" rotWithShape="0">
            <a:srgbClr val="808080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17</xdr:row>
      <xdr:rowOff>133350</xdr:rowOff>
    </xdr:from>
    <xdr:to>
      <xdr:col>3</xdr:col>
      <xdr:colOff>552450</xdr:colOff>
      <xdr:row>19</xdr:row>
      <xdr:rowOff>28575</xdr:rowOff>
    </xdr:to>
    <xdr:sp macro="" textlink="">
      <xdr:nvSpPr>
        <xdr:cNvPr id="33" name="Text Box 176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SpPr txBox="1">
          <a:spLocks noChangeArrowheads="1"/>
        </xdr:cNvSpPr>
      </xdr:nvSpPr>
      <xdr:spPr bwMode="auto">
        <a:xfrm>
          <a:off x="276225" y="3333750"/>
          <a:ext cx="1562100" cy="295275"/>
        </a:xfrm>
        <a:prstGeom prst="rect">
          <a:avLst/>
        </a:prstGeom>
        <a:noFill/>
        <a:ln>
          <a:noFill/>
        </a:ln>
        <a:effectLst>
          <a:outerShdw dist="63500" dir="2212194" algn="ctr" rotWithShape="0">
            <a:srgbClr val="808080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>
                  <a:alpha val="59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A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Monthly Highlights</a:t>
          </a:r>
        </a:p>
      </xdr:txBody>
    </xdr:sp>
    <xdr:clientData/>
  </xdr:twoCellAnchor>
  <xdr:twoCellAnchor editAs="oneCell">
    <xdr:from>
      <xdr:col>4</xdr:col>
      <xdr:colOff>257175</xdr:colOff>
      <xdr:row>22</xdr:row>
      <xdr:rowOff>0</xdr:rowOff>
    </xdr:from>
    <xdr:to>
      <xdr:col>5</xdr:col>
      <xdr:colOff>638175</xdr:colOff>
      <xdr:row>24</xdr:row>
      <xdr:rowOff>161925</xdr:rowOff>
    </xdr:to>
    <xdr:pic>
      <xdr:nvPicPr>
        <xdr:cNvPr id="68129" name="Picture 200" descr="wave">
          <a:extLst>
            <a:ext uri="{FF2B5EF4-FFF2-40B4-BE49-F238E27FC236}">
              <a16:creationId xmlns:a16="http://schemas.microsoft.com/office/drawing/2014/main" id="{00000000-0008-0000-0C00-0000210A01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543"/>
        <a:stretch>
          <a:fillRect/>
        </a:stretch>
      </xdr:blipFill>
      <xdr:spPr bwMode="auto">
        <a:xfrm>
          <a:off x="2324100" y="4400550"/>
          <a:ext cx="695325" cy="561975"/>
        </a:xfrm>
        <a:prstGeom prst="rect">
          <a:avLst/>
        </a:prstGeom>
        <a:noFill/>
        <a:ln>
          <a:noFill/>
        </a:ln>
        <a:effectLst>
          <a:outerShdw dist="63500" dir="3187806" algn="ctr" rotWithShape="0">
            <a:srgbClr val="808080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266700</xdr:colOff>
      <xdr:row>22</xdr:row>
      <xdr:rowOff>104775</xdr:rowOff>
    </xdr:from>
    <xdr:to>
      <xdr:col>5</xdr:col>
      <xdr:colOff>638175</xdr:colOff>
      <xdr:row>24</xdr:row>
      <xdr:rowOff>38100</xdr:rowOff>
    </xdr:to>
    <xdr:sp macro="" textlink="">
      <xdr:nvSpPr>
        <xdr:cNvPr id="35" name="Text Box 178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SpPr txBox="1">
          <a:spLocks noChangeArrowheads="1"/>
        </xdr:cNvSpPr>
      </xdr:nvSpPr>
      <xdr:spPr bwMode="auto">
        <a:xfrm>
          <a:off x="2295525" y="4305300"/>
          <a:ext cx="685800" cy="333375"/>
        </a:xfrm>
        <a:prstGeom prst="rect">
          <a:avLst/>
        </a:prstGeom>
        <a:noFill/>
        <a:ln>
          <a:noFill/>
        </a:ln>
        <a:effectLst>
          <a:outerShdw dist="63500" dir="2212194" algn="ctr" rotWithShape="0">
            <a:srgbClr val="808080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>
                  <a:alpha val="59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A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FTEs</a:t>
          </a:r>
        </a:p>
      </xdr:txBody>
    </xdr:sp>
    <xdr:clientData/>
  </xdr:twoCellAnchor>
  <xdr:twoCellAnchor editAs="oneCell">
    <xdr:from>
      <xdr:col>9</xdr:col>
      <xdr:colOff>104775</xdr:colOff>
      <xdr:row>22</xdr:row>
      <xdr:rowOff>0</xdr:rowOff>
    </xdr:from>
    <xdr:to>
      <xdr:col>10</xdr:col>
      <xdr:colOff>314325</xdr:colOff>
      <xdr:row>24</xdr:row>
      <xdr:rowOff>161925</xdr:rowOff>
    </xdr:to>
    <xdr:pic>
      <xdr:nvPicPr>
        <xdr:cNvPr id="68131" name="Picture 201" descr="wave">
          <a:extLst>
            <a:ext uri="{FF2B5EF4-FFF2-40B4-BE49-F238E27FC236}">
              <a16:creationId xmlns:a16="http://schemas.microsoft.com/office/drawing/2014/main" id="{00000000-0008-0000-0C00-0000230A01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543"/>
        <a:stretch>
          <a:fillRect/>
        </a:stretch>
      </xdr:blipFill>
      <xdr:spPr bwMode="auto">
        <a:xfrm>
          <a:off x="4657725" y="4400550"/>
          <a:ext cx="695325" cy="561975"/>
        </a:xfrm>
        <a:prstGeom prst="rect">
          <a:avLst/>
        </a:prstGeom>
        <a:noFill/>
        <a:ln>
          <a:noFill/>
        </a:ln>
        <a:effectLst>
          <a:outerShdw dist="63500" dir="3187806" algn="ctr" rotWithShape="0">
            <a:srgbClr val="808080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114300</xdr:colOff>
      <xdr:row>22</xdr:row>
      <xdr:rowOff>104775</xdr:rowOff>
    </xdr:from>
    <xdr:to>
      <xdr:col>10</xdr:col>
      <xdr:colOff>314325</xdr:colOff>
      <xdr:row>24</xdr:row>
      <xdr:rowOff>38100</xdr:rowOff>
    </xdr:to>
    <xdr:sp macro="" textlink="">
      <xdr:nvSpPr>
        <xdr:cNvPr id="37" name="Text Box 202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SpPr txBox="1">
          <a:spLocks noChangeArrowheads="1"/>
        </xdr:cNvSpPr>
      </xdr:nvSpPr>
      <xdr:spPr bwMode="auto">
        <a:xfrm>
          <a:off x="4629150" y="4305300"/>
          <a:ext cx="685800" cy="333375"/>
        </a:xfrm>
        <a:prstGeom prst="rect">
          <a:avLst/>
        </a:prstGeom>
        <a:noFill/>
        <a:ln>
          <a:noFill/>
        </a:ln>
        <a:effectLst>
          <a:outerShdw dist="63500" dir="2212194" algn="ctr" rotWithShape="0">
            <a:srgbClr val="808080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>
                  <a:alpha val="59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A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Overtime Hours</a:t>
          </a:r>
        </a:p>
      </xdr:txBody>
    </xdr:sp>
    <xdr:clientData/>
  </xdr:twoCellAnchor>
  <xdr:twoCellAnchor editAs="oneCell">
    <xdr:from>
      <xdr:col>14</xdr:col>
      <xdr:colOff>95250</xdr:colOff>
      <xdr:row>22</xdr:row>
      <xdr:rowOff>0</xdr:rowOff>
    </xdr:from>
    <xdr:to>
      <xdr:col>15</xdr:col>
      <xdr:colOff>304800</xdr:colOff>
      <xdr:row>24</xdr:row>
      <xdr:rowOff>161925</xdr:rowOff>
    </xdr:to>
    <xdr:pic>
      <xdr:nvPicPr>
        <xdr:cNvPr id="68133" name="Picture 203" descr="wave">
          <a:extLst>
            <a:ext uri="{FF2B5EF4-FFF2-40B4-BE49-F238E27FC236}">
              <a16:creationId xmlns:a16="http://schemas.microsoft.com/office/drawing/2014/main" id="{00000000-0008-0000-0C00-0000250A01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543"/>
        <a:stretch>
          <a:fillRect/>
        </a:stretch>
      </xdr:blipFill>
      <xdr:spPr bwMode="auto">
        <a:xfrm>
          <a:off x="7010400" y="4400550"/>
          <a:ext cx="695325" cy="561975"/>
        </a:xfrm>
        <a:prstGeom prst="rect">
          <a:avLst/>
        </a:prstGeom>
        <a:noFill/>
        <a:ln>
          <a:noFill/>
        </a:ln>
        <a:effectLst>
          <a:outerShdw dist="63500" dir="3187806" algn="ctr" rotWithShape="0">
            <a:srgbClr val="808080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114300</xdr:colOff>
      <xdr:row>22</xdr:row>
      <xdr:rowOff>85725</xdr:rowOff>
    </xdr:from>
    <xdr:to>
      <xdr:col>15</xdr:col>
      <xdr:colOff>314325</xdr:colOff>
      <xdr:row>24</xdr:row>
      <xdr:rowOff>19050</xdr:rowOff>
    </xdr:to>
    <xdr:sp macro="" textlink="">
      <xdr:nvSpPr>
        <xdr:cNvPr id="39" name="Text Box 204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SpPr txBox="1">
          <a:spLocks noChangeArrowheads="1"/>
        </xdr:cNvSpPr>
      </xdr:nvSpPr>
      <xdr:spPr bwMode="auto">
        <a:xfrm>
          <a:off x="6991350" y="4286250"/>
          <a:ext cx="685800" cy="333375"/>
        </a:xfrm>
        <a:prstGeom prst="rect">
          <a:avLst/>
        </a:prstGeom>
        <a:noFill/>
        <a:ln>
          <a:noFill/>
        </a:ln>
        <a:effectLst>
          <a:outerShdw dist="63500" dir="2212194" algn="ctr" rotWithShape="0">
            <a:srgbClr val="808080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>
                  <a:alpha val="59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A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CAPEX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60960</xdr:colOff>
          <xdr:row>6</xdr:row>
          <xdr:rowOff>76200</xdr:rowOff>
        </xdr:from>
        <xdr:to>
          <xdr:col>18</xdr:col>
          <xdr:colOff>76200</xdr:colOff>
          <xdr:row>7</xdr:row>
          <xdr:rowOff>45720</xdr:rowOff>
        </xdr:to>
        <xdr:sp macro="" textlink="">
          <xdr:nvSpPr>
            <xdr:cNvPr id="1025" name="Scroll Ba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C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13</xdr:row>
      <xdr:rowOff>142875</xdr:rowOff>
    </xdr:from>
    <xdr:to>
      <xdr:col>4</xdr:col>
      <xdr:colOff>57150</xdr:colOff>
      <xdr:row>15</xdr:row>
      <xdr:rowOff>38100</xdr:rowOff>
    </xdr:to>
    <xdr:pic>
      <xdr:nvPicPr>
        <xdr:cNvPr id="68135" name="Picture 16" descr="Nice menu button">
          <a:extLst>
            <a:ext uri="{FF2B5EF4-FFF2-40B4-BE49-F238E27FC236}">
              <a16:creationId xmlns:a16="http://schemas.microsoft.com/office/drawing/2014/main" id="{00000000-0008-0000-0C00-000027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743200"/>
          <a:ext cx="2019300" cy="295275"/>
        </a:xfrm>
        <a:prstGeom prst="rect">
          <a:avLst/>
        </a:prstGeom>
        <a:noFill/>
        <a:ln>
          <a:noFill/>
        </a:ln>
        <a:effectLst>
          <a:outerShdw dist="71842" dir="2700000" algn="ctr" rotWithShape="0">
            <a:srgbClr val="808080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504825</xdr:colOff>
      <xdr:row>13</xdr:row>
      <xdr:rowOff>152400</xdr:rowOff>
    </xdr:from>
    <xdr:to>
      <xdr:col>4</xdr:col>
      <xdr:colOff>28575</xdr:colOff>
      <xdr:row>15</xdr:row>
      <xdr:rowOff>0</xdr:rowOff>
    </xdr:to>
    <xdr:pic>
      <xdr:nvPicPr>
        <xdr:cNvPr id="68136" name="Picture 72" descr="Light BLue Button">
          <a:extLst>
            <a:ext uri="{FF2B5EF4-FFF2-40B4-BE49-F238E27FC236}">
              <a16:creationId xmlns:a16="http://schemas.microsoft.com/office/drawing/2014/main" id="{00000000-0008-0000-0C00-000028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2752725"/>
          <a:ext cx="2667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13</xdr:row>
      <xdr:rowOff>161925</xdr:rowOff>
    </xdr:from>
    <xdr:to>
      <xdr:col>3</xdr:col>
      <xdr:colOff>333375</xdr:colOff>
      <xdr:row>15</xdr:row>
      <xdr:rowOff>47625</xdr:rowOff>
    </xdr:to>
    <xdr:sp macro="" textlink="Lists!E8">
      <xdr:nvSpPr>
        <xdr:cNvPr id="43" name="Text Box 39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SpPr txBox="1">
          <a:spLocks noChangeArrowheads="1" noTextEdit="1"/>
        </xdr:cNvSpPr>
      </xdr:nvSpPr>
      <xdr:spPr bwMode="auto">
        <a:xfrm>
          <a:off x="295275" y="2562225"/>
          <a:ext cx="1323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27432" anchor="ctr" upright="1"/>
        <a:lstStyle/>
        <a:p>
          <a:pPr algn="l" rtl="0">
            <a:defRPr sz="1000"/>
          </a:pPr>
          <a:fld id="{42F89076-94F0-4A02-BD4A-456B81C74703}" type="TxLink">
            <a:rPr lang="en-US" sz="1200" b="1" i="0" u="none" strike="noStrike" baseline="0">
              <a:solidFill>
                <a:srgbClr val="FFFFFF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pPr algn="l" rtl="0">
              <a:defRPr sz="1000"/>
            </a:pPr>
            <a:t>Other Measure</a:t>
          </a:fld>
          <a:endParaRPr lang="en-AU" sz="1200" b="1" i="0" u="none" strike="noStrike" baseline="0">
            <a:solidFill>
              <a:srgbClr val="FFFFFF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4</xdr:col>
          <xdr:colOff>30480</xdr:colOff>
          <xdr:row>17</xdr:row>
          <xdr:rowOff>30480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C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198120</xdr:colOff>
      <xdr:row>5</xdr:row>
      <xdr:rowOff>38099</xdr:rowOff>
    </xdr:from>
    <xdr:to>
      <xdr:col>23</xdr:col>
      <xdr:colOff>428625</xdr:colOff>
      <xdr:row>5</xdr:row>
      <xdr:rowOff>124712</xdr:rowOff>
    </xdr:to>
    <xdr:pic>
      <xdr:nvPicPr>
        <xdr:cNvPr id="68138" name="Picture 20">
          <a:extLst>
            <a:ext uri="{FF2B5EF4-FFF2-40B4-BE49-F238E27FC236}">
              <a16:creationId xmlns:a16="http://schemas.microsoft.com/office/drawing/2014/main" id="{00000000-0008-0000-0C00-00002A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1028699"/>
          <a:ext cx="12887325" cy="866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23</xdr:col>
      <xdr:colOff>438150</xdr:colOff>
      <xdr:row>5</xdr:row>
      <xdr:rowOff>38100</xdr:rowOff>
    </xdr:from>
    <xdr:to>
      <xdr:col>23</xdr:col>
      <xdr:colOff>523875</xdr:colOff>
      <xdr:row>40</xdr:row>
      <xdr:rowOff>171450</xdr:rowOff>
    </xdr:to>
    <xdr:pic>
      <xdr:nvPicPr>
        <xdr:cNvPr id="68143" name="Picture 3">
          <a:extLst>
            <a:ext uri="{FF2B5EF4-FFF2-40B4-BE49-F238E27FC236}">
              <a16:creationId xmlns:a16="http://schemas.microsoft.com/office/drawing/2014/main" id="{00000000-0008-0000-0C00-00002F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30150" y="1038225"/>
          <a:ext cx="85725" cy="7134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</xdr:colOff>
      <xdr:row>32</xdr:row>
      <xdr:rowOff>0</xdr:rowOff>
    </xdr:from>
    <xdr:to>
      <xdr:col>1</xdr:col>
      <xdr:colOff>607968</xdr:colOff>
      <xdr:row>35</xdr:row>
      <xdr:rowOff>188590</xdr:rowOff>
    </xdr:to>
    <xdr:grpSp>
      <xdr:nvGrpSpPr>
        <xdr:cNvPr id="203" name="Group 56">
          <a:extLst>
            <a:ext uri="{FF2B5EF4-FFF2-40B4-BE49-F238E27FC236}">
              <a16:creationId xmlns:a16="http://schemas.microsoft.com/office/drawing/2014/main" id="{00000000-0008-0000-0C00-0000CB000000}"/>
            </a:ext>
          </a:extLst>
        </xdr:cNvPr>
        <xdr:cNvGrpSpPr/>
      </xdr:nvGrpSpPr>
      <xdr:grpSpPr>
        <a:xfrm>
          <a:off x="272303" y="6311153"/>
          <a:ext cx="550818" cy="780261"/>
          <a:chOff x="4282440" y="22860"/>
          <a:chExt cx="601980" cy="2571750"/>
        </a:xfrm>
        <a:solidFill>
          <a:schemeClr val="accent1">
            <a:lumMod val="40000"/>
            <a:lumOff val="60000"/>
          </a:schemeClr>
        </a:solidFill>
      </xdr:grpSpPr>
      <xdr:sp macro="" textlink="">
        <xdr:nvSpPr>
          <xdr:cNvPr id="58" name="Rectangle 57">
            <a:extLst>
              <a:ext uri="{FF2B5EF4-FFF2-40B4-BE49-F238E27FC236}">
                <a16:creationId xmlns:a16="http://schemas.microsoft.com/office/drawing/2014/main" id="{00000000-0008-0000-0C00-00003A000000}"/>
              </a:ext>
            </a:extLst>
          </xdr:cNvPr>
          <xdr:cNvSpPr/>
        </xdr:nvSpPr>
        <xdr:spPr>
          <a:xfrm>
            <a:off x="4282440" y="364520"/>
            <a:ext cx="603764" cy="1646179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AU"/>
          </a:p>
        </xdr:txBody>
      </xdr:sp>
      <xdr:sp macro="" textlink="">
        <xdr:nvSpPr>
          <xdr:cNvPr id="59" name="Flowchart: Delay 58">
            <a:extLst>
              <a:ext uri="{FF2B5EF4-FFF2-40B4-BE49-F238E27FC236}">
                <a16:creationId xmlns:a16="http://schemas.microsoft.com/office/drawing/2014/main" id="{00000000-0008-0000-0C00-00003B000000}"/>
              </a:ext>
            </a:extLst>
          </xdr:cNvPr>
          <xdr:cNvSpPr/>
        </xdr:nvSpPr>
        <xdr:spPr>
          <a:xfrm rot="5400000">
            <a:off x="4289251" y="2003888"/>
            <a:ext cx="590140" cy="603764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AU"/>
          </a:p>
        </xdr:txBody>
      </xdr:sp>
      <xdr:sp macro="" textlink="">
        <xdr:nvSpPr>
          <xdr:cNvPr id="60" name="Flowchart: Delay 59">
            <a:extLst>
              <a:ext uri="{FF2B5EF4-FFF2-40B4-BE49-F238E27FC236}">
                <a16:creationId xmlns:a16="http://schemas.microsoft.com/office/drawing/2014/main" id="{00000000-0008-0000-0C00-00003C000000}"/>
              </a:ext>
            </a:extLst>
          </xdr:cNvPr>
          <xdr:cNvSpPr/>
        </xdr:nvSpPr>
        <xdr:spPr>
          <a:xfrm rot="16200000">
            <a:off x="4289251" y="16050"/>
            <a:ext cx="590140" cy="603764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AU"/>
          </a:p>
        </xdr:txBody>
      </xdr:sp>
    </xdr:grpSp>
    <xdr:clientData/>
  </xdr:twoCellAnchor>
  <xdr:twoCellAnchor>
    <xdr:from>
      <xdr:col>2</xdr:col>
      <xdr:colOff>120832</xdr:colOff>
      <xdr:row>32</xdr:row>
      <xdr:rowOff>97596</xdr:rowOff>
    </xdr:from>
    <xdr:to>
      <xdr:col>3</xdr:col>
      <xdr:colOff>62049</xdr:colOff>
      <xdr:row>35</xdr:row>
      <xdr:rowOff>150491</xdr:rowOff>
    </xdr:to>
    <xdr:grpSp>
      <xdr:nvGrpSpPr>
        <xdr:cNvPr id="202" name="Group 60">
          <a:extLst>
            <a:ext uri="{FF2B5EF4-FFF2-40B4-BE49-F238E27FC236}">
              <a16:creationId xmlns:a16="http://schemas.microsoft.com/office/drawing/2014/main" id="{00000000-0008-0000-0C00-0000CA000000}"/>
            </a:ext>
          </a:extLst>
        </xdr:cNvPr>
        <xdr:cNvGrpSpPr/>
      </xdr:nvGrpSpPr>
      <xdr:grpSpPr>
        <a:xfrm>
          <a:off x="963514" y="6408749"/>
          <a:ext cx="568747" cy="644566"/>
          <a:chOff x="4282440" y="22860"/>
          <a:chExt cx="601980" cy="2571750"/>
        </a:xfrm>
        <a:solidFill>
          <a:schemeClr val="accent1">
            <a:lumMod val="40000"/>
            <a:lumOff val="60000"/>
          </a:schemeClr>
        </a:solidFill>
      </xdr:grpSpPr>
      <xdr:sp macro="" textlink="">
        <xdr:nvSpPr>
          <xdr:cNvPr id="62" name="Rectangle 61">
            <a:extLst>
              <a:ext uri="{FF2B5EF4-FFF2-40B4-BE49-F238E27FC236}">
                <a16:creationId xmlns:a16="http://schemas.microsoft.com/office/drawing/2014/main" id="{00000000-0008-0000-0C00-00003E000000}"/>
              </a:ext>
            </a:extLst>
          </xdr:cNvPr>
          <xdr:cNvSpPr/>
        </xdr:nvSpPr>
        <xdr:spPr>
          <a:xfrm>
            <a:off x="4285711" y="351252"/>
            <a:ext cx="603765" cy="1688158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AU"/>
          </a:p>
        </xdr:txBody>
      </xdr:sp>
      <xdr:sp macro="" textlink="">
        <xdr:nvSpPr>
          <xdr:cNvPr id="63" name="Flowchart: Delay 62">
            <a:extLst>
              <a:ext uri="{FF2B5EF4-FFF2-40B4-BE49-F238E27FC236}">
                <a16:creationId xmlns:a16="http://schemas.microsoft.com/office/drawing/2014/main" id="{00000000-0008-0000-0C00-00003F000000}"/>
              </a:ext>
            </a:extLst>
          </xdr:cNvPr>
          <xdr:cNvSpPr/>
        </xdr:nvSpPr>
        <xdr:spPr>
          <a:xfrm rot="5400000">
            <a:off x="4287476" y="2000129"/>
            <a:ext cx="600234" cy="603765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AU"/>
          </a:p>
        </xdr:txBody>
      </xdr:sp>
      <xdr:sp macro="" textlink="">
        <xdr:nvSpPr>
          <xdr:cNvPr id="64" name="Flowchart: Delay 63">
            <a:extLst>
              <a:ext uri="{FF2B5EF4-FFF2-40B4-BE49-F238E27FC236}">
                <a16:creationId xmlns:a16="http://schemas.microsoft.com/office/drawing/2014/main" id="{00000000-0008-0000-0C00-000040000000}"/>
              </a:ext>
            </a:extLst>
          </xdr:cNvPr>
          <xdr:cNvSpPr/>
        </xdr:nvSpPr>
        <xdr:spPr>
          <a:xfrm rot="16200000">
            <a:off x="4287476" y="11855"/>
            <a:ext cx="600234" cy="603765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AU"/>
          </a:p>
        </xdr:txBody>
      </xdr:sp>
    </xdr:grpSp>
    <xdr:clientData/>
  </xdr:twoCellAnchor>
  <xdr:twoCellAnchor>
    <xdr:from>
      <xdr:col>3</xdr:col>
      <xdr:colOff>184513</xdr:colOff>
      <xdr:row>32</xdr:row>
      <xdr:rowOff>0</xdr:rowOff>
    </xdr:from>
    <xdr:to>
      <xdr:col>3</xdr:col>
      <xdr:colOff>735330</xdr:colOff>
      <xdr:row>35</xdr:row>
      <xdr:rowOff>188590</xdr:rowOff>
    </xdr:to>
    <xdr:grpSp>
      <xdr:nvGrpSpPr>
        <xdr:cNvPr id="201" name="Group 64">
          <a:extLst>
            <a:ext uri="{FF2B5EF4-FFF2-40B4-BE49-F238E27FC236}">
              <a16:creationId xmlns:a16="http://schemas.microsoft.com/office/drawing/2014/main" id="{00000000-0008-0000-0C00-0000C9000000}"/>
            </a:ext>
          </a:extLst>
        </xdr:cNvPr>
        <xdr:cNvGrpSpPr/>
      </xdr:nvGrpSpPr>
      <xdr:grpSpPr>
        <a:xfrm>
          <a:off x="1654725" y="6311153"/>
          <a:ext cx="550817" cy="780261"/>
          <a:chOff x="4282440" y="22860"/>
          <a:chExt cx="601980" cy="2571750"/>
        </a:xfrm>
        <a:solidFill>
          <a:schemeClr val="accent1">
            <a:lumMod val="40000"/>
            <a:lumOff val="60000"/>
          </a:schemeClr>
        </a:solidFill>
      </xdr:grpSpPr>
      <xdr:sp macro="" textlink="">
        <xdr:nvSpPr>
          <xdr:cNvPr id="66" name="Rectangle 65">
            <a:extLst>
              <a:ext uri="{FF2B5EF4-FFF2-40B4-BE49-F238E27FC236}">
                <a16:creationId xmlns:a16="http://schemas.microsoft.com/office/drawing/2014/main" id="{00000000-0008-0000-0C00-000042000000}"/>
              </a:ext>
            </a:extLst>
          </xdr:cNvPr>
          <xdr:cNvSpPr/>
        </xdr:nvSpPr>
        <xdr:spPr>
          <a:xfrm>
            <a:off x="4278573" y="364520"/>
            <a:ext cx="603765" cy="1646179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AU"/>
          </a:p>
        </xdr:txBody>
      </xdr:sp>
      <xdr:sp macro="" textlink="">
        <xdr:nvSpPr>
          <xdr:cNvPr id="67" name="Flowchart: Delay 66">
            <a:extLst>
              <a:ext uri="{FF2B5EF4-FFF2-40B4-BE49-F238E27FC236}">
                <a16:creationId xmlns:a16="http://schemas.microsoft.com/office/drawing/2014/main" id="{00000000-0008-0000-0C00-000043000000}"/>
              </a:ext>
            </a:extLst>
          </xdr:cNvPr>
          <xdr:cNvSpPr/>
        </xdr:nvSpPr>
        <xdr:spPr>
          <a:xfrm rot="5400000">
            <a:off x="4285385" y="2003888"/>
            <a:ext cx="590140" cy="603765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AU"/>
          </a:p>
        </xdr:txBody>
      </xdr:sp>
      <xdr:sp macro="" textlink="">
        <xdr:nvSpPr>
          <xdr:cNvPr id="68" name="Flowchart: Delay 67">
            <a:extLst>
              <a:ext uri="{FF2B5EF4-FFF2-40B4-BE49-F238E27FC236}">
                <a16:creationId xmlns:a16="http://schemas.microsoft.com/office/drawing/2014/main" id="{00000000-0008-0000-0C00-000044000000}"/>
              </a:ext>
            </a:extLst>
          </xdr:cNvPr>
          <xdr:cNvSpPr/>
        </xdr:nvSpPr>
        <xdr:spPr>
          <a:xfrm rot="16200000">
            <a:off x="4285385" y="16049"/>
            <a:ext cx="590140" cy="603765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AU"/>
          </a:p>
        </xdr:txBody>
      </xdr:sp>
    </xdr:grpSp>
    <xdr:clientData/>
  </xdr:twoCellAnchor>
  <xdr:twoCellAnchor>
    <xdr:from>
      <xdr:col>1</xdr:col>
      <xdr:colOff>64770</xdr:colOff>
      <xdr:row>36</xdr:row>
      <xdr:rowOff>86843</xdr:rowOff>
    </xdr:from>
    <xdr:to>
      <xdr:col>2</xdr:col>
      <xdr:colOff>5988</xdr:colOff>
      <xdr:row>38</xdr:row>
      <xdr:rowOff>163831</xdr:rowOff>
    </xdr:to>
    <xdr:grpSp>
      <xdr:nvGrpSpPr>
        <xdr:cNvPr id="200" name="Group 68">
          <a:extLst>
            <a:ext uri="{FF2B5EF4-FFF2-40B4-BE49-F238E27FC236}">
              <a16:creationId xmlns:a16="http://schemas.microsoft.com/office/drawing/2014/main" id="{00000000-0008-0000-0C00-0000C8000000}"/>
            </a:ext>
          </a:extLst>
        </xdr:cNvPr>
        <xdr:cNvGrpSpPr/>
      </xdr:nvGrpSpPr>
      <xdr:grpSpPr>
        <a:xfrm>
          <a:off x="279923" y="7186890"/>
          <a:ext cx="568747" cy="471435"/>
          <a:chOff x="4282440" y="22860"/>
          <a:chExt cx="601980" cy="2571750"/>
        </a:xfrm>
        <a:solidFill>
          <a:schemeClr val="accent1">
            <a:lumMod val="75000"/>
          </a:schemeClr>
        </a:solidFill>
      </xdr:grpSpPr>
      <xdr:sp macro="" textlink="">
        <xdr:nvSpPr>
          <xdr:cNvPr id="70" name="Rectangle 69">
            <a:extLst>
              <a:ext uri="{FF2B5EF4-FFF2-40B4-BE49-F238E27FC236}">
                <a16:creationId xmlns:a16="http://schemas.microsoft.com/office/drawing/2014/main" id="{00000000-0008-0000-0C00-000046000000}"/>
              </a:ext>
            </a:extLst>
          </xdr:cNvPr>
          <xdr:cNvSpPr/>
        </xdr:nvSpPr>
        <xdr:spPr>
          <a:xfrm>
            <a:off x="4284522" y="324933"/>
            <a:ext cx="603764" cy="1694551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AU"/>
          </a:p>
        </xdr:txBody>
      </xdr:sp>
      <xdr:sp macro="" textlink="">
        <xdr:nvSpPr>
          <xdr:cNvPr id="71" name="Flowchart: Delay 70">
            <a:extLst>
              <a:ext uri="{FF2B5EF4-FFF2-40B4-BE49-F238E27FC236}">
                <a16:creationId xmlns:a16="http://schemas.microsoft.com/office/drawing/2014/main" id="{00000000-0008-0000-0C00-000047000000}"/>
              </a:ext>
            </a:extLst>
          </xdr:cNvPr>
          <xdr:cNvSpPr/>
        </xdr:nvSpPr>
        <xdr:spPr>
          <a:xfrm rot="5400000">
            <a:off x="4303978" y="2000030"/>
            <a:ext cx="564850" cy="603764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AU"/>
          </a:p>
        </xdr:txBody>
      </xdr:sp>
      <xdr:sp macro="" textlink="">
        <xdr:nvSpPr>
          <xdr:cNvPr id="72" name="Flowchart: Delay 71">
            <a:extLst>
              <a:ext uri="{FF2B5EF4-FFF2-40B4-BE49-F238E27FC236}">
                <a16:creationId xmlns:a16="http://schemas.microsoft.com/office/drawing/2014/main" id="{00000000-0008-0000-0C00-000048000000}"/>
              </a:ext>
            </a:extLst>
          </xdr:cNvPr>
          <xdr:cNvSpPr/>
        </xdr:nvSpPr>
        <xdr:spPr>
          <a:xfrm rot="16200000">
            <a:off x="4303978" y="-2621"/>
            <a:ext cx="564850" cy="603764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AU"/>
          </a:p>
        </xdr:txBody>
      </xdr:sp>
    </xdr:grpSp>
    <xdr:clientData/>
  </xdr:twoCellAnchor>
  <xdr:twoCellAnchor>
    <xdr:from>
      <xdr:col>3</xdr:col>
      <xdr:colOff>192133</xdr:colOff>
      <xdr:row>36</xdr:row>
      <xdr:rowOff>80584</xdr:rowOff>
    </xdr:from>
    <xdr:to>
      <xdr:col>4</xdr:col>
      <xdr:colOff>0</xdr:colOff>
      <xdr:row>38</xdr:row>
      <xdr:rowOff>157572</xdr:rowOff>
    </xdr:to>
    <xdr:grpSp>
      <xdr:nvGrpSpPr>
        <xdr:cNvPr id="199" name="Group 72">
          <a:extLst>
            <a:ext uri="{FF2B5EF4-FFF2-40B4-BE49-F238E27FC236}">
              <a16:creationId xmlns:a16="http://schemas.microsoft.com/office/drawing/2014/main" id="{00000000-0008-0000-0C00-0000C7000000}"/>
            </a:ext>
          </a:extLst>
        </xdr:cNvPr>
        <xdr:cNvGrpSpPr/>
      </xdr:nvGrpSpPr>
      <xdr:grpSpPr>
        <a:xfrm>
          <a:off x="1662345" y="7180631"/>
          <a:ext cx="569867" cy="471435"/>
          <a:chOff x="4282440" y="22860"/>
          <a:chExt cx="601980" cy="2571750"/>
        </a:xfrm>
        <a:solidFill>
          <a:schemeClr val="accent1">
            <a:lumMod val="75000"/>
          </a:schemeClr>
        </a:solidFill>
      </xdr:grpSpPr>
      <xdr:sp macro="" textlink="">
        <xdr:nvSpPr>
          <xdr:cNvPr id="74" name="Rectangle 73">
            <a:extLst>
              <a:ext uri="{FF2B5EF4-FFF2-40B4-BE49-F238E27FC236}">
                <a16:creationId xmlns:a16="http://schemas.microsoft.com/office/drawing/2014/main" id="{00000000-0008-0000-0C00-00004A000000}"/>
              </a:ext>
            </a:extLst>
          </xdr:cNvPr>
          <xdr:cNvSpPr/>
        </xdr:nvSpPr>
        <xdr:spPr>
          <a:xfrm>
            <a:off x="4280655" y="307326"/>
            <a:ext cx="603765" cy="1745901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AU"/>
          </a:p>
        </xdr:txBody>
      </xdr:sp>
      <xdr:sp macro="" textlink="">
        <xdr:nvSpPr>
          <xdr:cNvPr id="75" name="Flowchart: Delay 74">
            <a:extLst>
              <a:ext uri="{FF2B5EF4-FFF2-40B4-BE49-F238E27FC236}">
                <a16:creationId xmlns:a16="http://schemas.microsoft.com/office/drawing/2014/main" id="{00000000-0008-0000-0C00-00004B000000}"/>
              </a:ext>
            </a:extLst>
          </xdr:cNvPr>
          <xdr:cNvSpPr/>
        </xdr:nvSpPr>
        <xdr:spPr>
          <a:xfrm rot="5400000">
            <a:off x="4274437" y="2008095"/>
            <a:ext cx="616200" cy="603765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AU"/>
          </a:p>
        </xdr:txBody>
      </xdr:sp>
      <xdr:sp macro="" textlink="">
        <xdr:nvSpPr>
          <xdr:cNvPr id="76" name="Flowchart: Delay 75">
            <a:extLst>
              <a:ext uri="{FF2B5EF4-FFF2-40B4-BE49-F238E27FC236}">
                <a16:creationId xmlns:a16="http://schemas.microsoft.com/office/drawing/2014/main" id="{00000000-0008-0000-0C00-00004C000000}"/>
              </a:ext>
            </a:extLst>
          </xdr:cNvPr>
          <xdr:cNvSpPr/>
        </xdr:nvSpPr>
        <xdr:spPr>
          <a:xfrm rot="16200000">
            <a:off x="4274437" y="5443"/>
            <a:ext cx="616200" cy="603765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AU"/>
          </a:p>
        </xdr:txBody>
      </xdr:sp>
    </xdr:grpSp>
    <xdr:clientData/>
  </xdr:twoCellAnchor>
  <xdr:twoCellAnchor>
    <xdr:from>
      <xdr:col>2</xdr:col>
      <xdr:colOff>114300</xdr:colOff>
      <xdr:row>36</xdr:row>
      <xdr:rowOff>95250</xdr:rowOff>
    </xdr:from>
    <xdr:to>
      <xdr:col>3</xdr:col>
      <xdr:colOff>55517</xdr:colOff>
      <xdr:row>39</xdr:row>
      <xdr:rowOff>19050</xdr:rowOff>
    </xdr:to>
    <xdr:grpSp>
      <xdr:nvGrpSpPr>
        <xdr:cNvPr id="198" name="Group 77">
          <a:extLst>
            <a:ext uri="{FF2B5EF4-FFF2-40B4-BE49-F238E27FC236}">
              <a16:creationId xmlns:a16="http://schemas.microsoft.com/office/drawing/2014/main" id="{00000000-0008-0000-0C00-0000C6000000}"/>
            </a:ext>
          </a:extLst>
        </xdr:cNvPr>
        <xdr:cNvGrpSpPr/>
      </xdr:nvGrpSpPr>
      <xdr:grpSpPr>
        <a:xfrm>
          <a:off x="956982" y="7195297"/>
          <a:ext cx="568747" cy="515471"/>
          <a:chOff x="4282440" y="22860"/>
          <a:chExt cx="601980" cy="2571750"/>
        </a:xfrm>
        <a:solidFill>
          <a:schemeClr val="accent1">
            <a:lumMod val="75000"/>
          </a:schemeClr>
        </a:solidFill>
      </xdr:grpSpPr>
      <xdr:sp macro="" textlink="">
        <xdr:nvSpPr>
          <xdr:cNvPr id="79" name="Rectangle 78">
            <a:extLst>
              <a:ext uri="{FF2B5EF4-FFF2-40B4-BE49-F238E27FC236}">
                <a16:creationId xmlns:a16="http://schemas.microsoft.com/office/drawing/2014/main" id="{00000000-0008-0000-0C00-00004F000000}"/>
              </a:ext>
            </a:extLst>
          </xdr:cNvPr>
          <xdr:cNvSpPr/>
        </xdr:nvSpPr>
        <xdr:spPr>
          <a:xfrm>
            <a:off x="4282440" y="350174"/>
            <a:ext cx="603765" cy="1683327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AU"/>
          </a:p>
        </xdr:txBody>
      </xdr:sp>
      <xdr:sp macro="" textlink="">
        <xdr:nvSpPr>
          <xdr:cNvPr id="80" name="Flowchart: Delay 79">
            <a:extLst>
              <a:ext uri="{FF2B5EF4-FFF2-40B4-BE49-F238E27FC236}">
                <a16:creationId xmlns:a16="http://schemas.microsoft.com/office/drawing/2014/main" id="{00000000-0008-0000-0C00-000050000000}"/>
              </a:ext>
            </a:extLst>
          </xdr:cNvPr>
          <xdr:cNvSpPr/>
        </xdr:nvSpPr>
        <xdr:spPr>
          <a:xfrm rot="5400000">
            <a:off x="4280388" y="1988796"/>
            <a:ext cx="607868" cy="603765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AU"/>
          </a:p>
        </xdr:txBody>
      </xdr:sp>
      <xdr:sp macro="" textlink="">
        <xdr:nvSpPr>
          <xdr:cNvPr id="81" name="Flowchart: Delay 80">
            <a:extLst>
              <a:ext uri="{FF2B5EF4-FFF2-40B4-BE49-F238E27FC236}">
                <a16:creationId xmlns:a16="http://schemas.microsoft.com/office/drawing/2014/main" id="{00000000-0008-0000-0C00-000051000000}"/>
              </a:ext>
            </a:extLst>
          </xdr:cNvPr>
          <xdr:cNvSpPr/>
        </xdr:nvSpPr>
        <xdr:spPr>
          <a:xfrm rot="16200000">
            <a:off x="4280388" y="24914"/>
            <a:ext cx="607868" cy="603765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AU"/>
          </a:p>
        </xdr:txBody>
      </xdr:sp>
    </xdr:grpSp>
    <xdr:clientData/>
  </xdr:twoCellAnchor>
  <xdr:twoCellAnchor>
    <xdr:from>
      <xdr:col>1</xdr:col>
      <xdr:colOff>57150</xdr:colOff>
      <xdr:row>29</xdr:row>
      <xdr:rowOff>123826</xdr:rowOff>
    </xdr:from>
    <xdr:to>
      <xdr:col>4</xdr:col>
      <xdr:colOff>180975</xdr:colOff>
      <xdr:row>31</xdr:row>
      <xdr:rowOff>19050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C00-000052000000}"/>
            </a:ext>
          </a:extLst>
        </xdr:cNvPr>
        <xdr:cNvSpPr txBox="1"/>
      </xdr:nvSpPr>
      <xdr:spPr>
        <a:xfrm>
          <a:off x="123825" y="5724526"/>
          <a:ext cx="2085975" cy="295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0" i="0" u="none" strike="noStrike">
              <a:solidFill>
                <a:schemeClr val="accent1">
                  <a:lumMod val="75000"/>
                </a:schemeClr>
              </a:solidFill>
              <a:latin typeface="Modern No. 20" panose="02070704070505020303" pitchFamily="18" charset="0"/>
              <a:cs typeface="Arial"/>
            </a:rPr>
            <a:t>Control</a:t>
          </a:r>
          <a:r>
            <a:rPr lang="en-US" sz="1600" b="0" i="0" u="none" strike="noStrike" baseline="0">
              <a:solidFill>
                <a:schemeClr val="accent1">
                  <a:lumMod val="75000"/>
                </a:schemeClr>
              </a:solidFill>
              <a:latin typeface="Modern No. 20" panose="02070704070505020303" pitchFamily="18" charset="0"/>
              <a:cs typeface="Arial"/>
            </a:rPr>
            <a:t> </a:t>
          </a:r>
          <a:r>
            <a:rPr lang="en-US" sz="1600" b="0" i="0" u="none" strike="noStrike">
              <a:solidFill>
                <a:schemeClr val="accent1">
                  <a:lumMod val="75000"/>
                </a:schemeClr>
              </a:solidFill>
              <a:latin typeface="Modern No. 20" panose="02070704070505020303" pitchFamily="18" charset="0"/>
              <a:cs typeface="Arial"/>
            </a:rPr>
            <a:t>Issues </a:t>
          </a:r>
        </a:p>
      </xdr:txBody>
    </xdr:sp>
    <xdr:clientData/>
  </xdr:twoCellAnchor>
  <xdr:twoCellAnchor>
    <xdr:from>
      <xdr:col>1</xdr:col>
      <xdr:colOff>0</xdr:colOff>
      <xdr:row>40</xdr:row>
      <xdr:rowOff>85725</xdr:rowOff>
    </xdr:from>
    <xdr:to>
      <xdr:col>23</xdr:col>
      <xdr:colOff>438150</xdr:colOff>
      <xdr:row>40</xdr:row>
      <xdr:rowOff>171450</xdr:rowOff>
    </xdr:to>
    <xdr:pic>
      <xdr:nvPicPr>
        <xdr:cNvPr id="68153" name="Picture 20">
          <a:extLst>
            <a:ext uri="{FF2B5EF4-FFF2-40B4-BE49-F238E27FC236}">
              <a16:creationId xmlns:a16="http://schemas.microsoft.com/office/drawing/2014/main" id="{00000000-0008-0000-0C00-000039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086725"/>
          <a:ext cx="12525375" cy="85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38100</xdr:colOff>
      <xdr:row>31</xdr:row>
      <xdr:rowOff>53068</xdr:rowOff>
    </xdr:from>
    <xdr:to>
      <xdr:col>1</xdr:col>
      <xdr:colOff>186419</xdr:colOff>
      <xdr:row>31</xdr:row>
      <xdr:rowOff>148318</xdr:rowOff>
    </xdr:to>
    <xdr:grpSp>
      <xdr:nvGrpSpPr>
        <xdr:cNvPr id="197" name="Group 93">
          <a:extLst>
            <a:ext uri="{FF2B5EF4-FFF2-40B4-BE49-F238E27FC236}">
              <a16:creationId xmlns:a16="http://schemas.microsoft.com/office/drawing/2014/main" id="{00000000-0008-0000-0C00-0000C5000000}"/>
            </a:ext>
          </a:extLst>
        </xdr:cNvPr>
        <xdr:cNvGrpSpPr/>
      </xdr:nvGrpSpPr>
      <xdr:grpSpPr>
        <a:xfrm>
          <a:off x="253253" y="6166997"/>
          <a:ext cx="148319" cy="95250"/>
          <a:chOff x="4282440" y="22860"/>
          <a:chExt cx="601980" cy="2571750"/>
        </a:xfrm>
        <a:solidFill>
          <a:schemeClr val="accent1">
            <a:lumMod val="75000"/>
          </a:schemeClr>
        </a:solidFill>
      </xdr:grpSpPr>
      <xdr:sp macro="" textlink="">
        <xdr:nvSpPr>
          <xdr:cNvPr id="95" name="Rectangle 94">
            <a:extLst>
              <a:ext uri="{FF2B5EF4-FFF2-40B4-BE49-F238E27FC236}">
                <a16:creationId xmlns:a16="http://schemas.microsoft.com/office/drawing/2014/main" id="{00000000-0008-0000-0C00-00005F000000}"/>
              </a:ext>
            </a:extLst>
          </xdr:cNvPr>
          <xdr:cNvSpPr/>
        </xdr:nvSpPr>
        <xdr:spPr>
          <a:xfrm>
            <a:off x="4282440" y="390249"/>
            <a:ext cx="618543" cy="180022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AU"/>
          </a:p>
        </xdr:txBody>
      </xdr:sp>
      <xdr:sp macro="" textlink="">
        <xdr:nvSpPr>
          <xdr:cNvPr id="96" name="Flowchart: Delay 95">
            <a:extLst>
              <a:ext uri="{FF2B5EF4-FFF2-40B4-BE49-F238E27FC236}">
                <a16:creationId xmlns:a16="http://schemas.microsoft.com/office/drawing/2014/main" id="{00000000-0008-0000-0C00-000060000000}"/>
              </a:ext>
            </a:extLst>
          </xdr:cNvPr>
          <xdr:cNvSpPr/>
        </xdr:nvSpPr>
        <xdr:spPr>
          <a:xfrm rot="5400000">
            <a:off x="4334537" y="2138377"/>
            <a:ext cx="514350" cy="618543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AU"/>
          </a:p>
        </xdr:txBody>
      </xdr:sp>
      <xdr:sp macro="" textlink="">
        <xdr:nvSpPr>
          <xdr:cNvPr id="97" name="Flowchart: Delay 96">
            <a:extLst>
              <a:ext uri="{FF2B5EF4-FFF2-40B4-BE49-F238E27FC236}">
                <a16:creationId xmlns:a16="http://schemas.microsoft.com/office/drawing/2014/main" id="{00000000-0008-0000-0C00-000061000000}"/>
              </a:ext>
            </a:extLst>
          </xdr:cNvPr>
          <xdr:cNvSpPr/>
        </xdr:nvSpPr>
        <xdr:spPr>
          <a:xfrm rot="16200000">
            <a:off x="4334537" y="80977"/>
            <a:ext cx="514350" cy="618543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AU"/>
          </a:p>
        </xdr:txBody>
      </xdr:sp>
    </xdr:grpSp>
    <xdr:clientData/>
  </xdr:twoCellAnchor>
  <xdr:twoCellAnchor>
    <xdr:from>
      <xdr:col>3</xdr:col>
      <xdr:colOff>404131</xdr:colOff>
      <xdr:row>31</xdr:row>
      <xdr:rowOff>28575</xdr:rowOff>
    </xdr:from>
    <xdr:to>
      <xdr:col>3</xdr:col>
      <xdr:colOff>552450</xdr:colOff>
      <xdr:row>31</xdr:row>
      <xdr:rowOff>123825</xdr:rowOff>
    </xdr:to>
    <xdr:grpSp>
      <xdr:nvGrpSpPr>
        <xdr:cNvPr id="196" name="Group 97">
          <a:extLst>
            <a:ext uri="{FF2B5EF4-FFF2-40B4-BE49-F238E27FC236}">
              <a16:creationId xmlns:a16="http://schemas.microsoft.com/office/drawing/2014/main" id="{00000000-0008-0000-0C00-0000C4000000}"/>
            </a:ext>
          </a:extLst>
        </xdr:cNvPr>
        <xdr:cNvGrpSpPr/>
      </xdr:nvGrpSpPr>
      <xdr:grpSpPr>
        <a:xfrm>
          <a:off x="1874343" y="6142504"/>
          <a:ext cx="148319" cy="95250"/>
          <a:chOff x="4282440" y="22860"/>
          <a:chExt cx="601980" cy="2571750"/>
        </a:xfrm>
        <a:solidFill>
          <a:schemeClr val="accent1">
            <a:lumMod val="60000"/>
            <a:lumOff val="40000"/>
          </a:schemeClr>
        </a:solidFill>
      </xdr:grpSpPr>
      <xdr:sp macro="" textlink="">
        <xdr:nvSpPr>
          <xdr:cNvPr id="99" name="Rectangle 98">
            <a:extLst>
              <a:ext uri="{FF2B5EF4-FFF2-40B4-BE49-F238E27FC236}">
                <a16:creationId xmlns:a16="http://schemas.microsoft.com/office/drawing/2014/main" id="{00000000-0008-0000-0C00-000063000000}"/>
              </a:ext>
            </a:extLst>
          </xdr:cNvPr>
          <xdr:cNvSpPr/>
        </xdr:nvSpPr>
        <xdr:spPr>
          <a:xfrm>
            <a:off x="4265877" y="280035"/>
            <a:ext cx="618543" cy="180022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AU"/>
          </a:p>
        </xdr:txBody>
      </xdr:sp>
      <xdr:sp macro="" textlink="">
        <xdr:nvSpPr>
          <xdr:cNvPr id="100" name="Flowchart: Delay 99">
            <a:extLst>
              <a:ext uri="{FF2B5EF4-FFF2-40B4-BE49-F238E27FC236}">
                <a16:creationId xmlns:a16="http://schemas.microsoft.com/office/drawing/2014/main" id="{00000000-0008-0000-0C00-000064000000}"/>
              </a:ext>
            </a:extLst>
          </xdr:cNvPr>
          <xdr:cNvSpPr/>
        </xdr:nvSpPr>
        <xdr:spPr>
          <a:xfrm rot="5400000">
            <a:off x="4317973" y="2028163"/>
            <a:ext cx="514350" cy="618543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AU"/>
          </a:p>
        </xdr:txBody>
      </xdr:sp>
      <xdr:sp macro="" textlink="">
        <xdr:nvSpPr>
          <xdr:cNvPr id="101" name="Flowchart: Delay 100">
            <a:extLst>
              <a:ext uri="{FF2B5EF4-FFF2-40B4-BE49-F238E27FC236}">
                <a16:creationId xmlns:a16="http://schemas.microsoft.com/office/drawing/2014/main" id="{00000000-0008-0000-0C00-000065000000}"/>
              </a:ext>
            </a:extLst>
          </xdr:cNvPr>
          <xdr:cNvSpPr/>
        </xdr:nvSpPr>
        <xdr:spPr>
          <a:xfrm rot="16200000">
            <a:off x="4317973" y="-29237"/>
            <a:ext cx="514350" cy="618543"/>
          </a:xfrm>
          <a:prstGeom prst="flowChartDelay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AU"/>
          </a:p>
        </xdr:txBody>
      </xdr:sp>
    </xdr:grpSp>
    <xdr:clientData/>
  </xdr:twoCellAnchor>
  <xdr:twoCellAnchor>
    <xdr:from>
      <xdr:col>3</xdr:col>
      <xdr:colOff>523876</xdr:colOff>
      <xdr:row>3</xdr:row>
      <xdr:rowOff>180975</xdr:rowOff>
    </xdr:from>
    <xdr:to>
      <xdr:col>5</xdr:col>
      <xdr:colOff>476251</xdr:colOff>
      <xdr:row>5</xdr:row>
      <xdr:rowOff>95250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 txBox="1"/>
      </xdr:nvSpPr>
      <xdr:spPr>
        <a:xfrm>
          <a:off x="1847851" y="781050"/>
          <a:ext cx="100965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>
              <a:solidFill>
                <a:schemeClr val="accent1">
                  <a:lumMod val="75000"/>
                </a:schemeClr>
              </a:solidFill>
            </a:rPr>
            <a:t>Cash Reserves</a:t>
          </a:r>
        </a:p>
      </xdr:txBody>
    </xdr:sp>
    <xdr:clientData/>
  </xdr:twoCellAnchor>
  <xdr:twoCellAnchor>
    <xdr:from>
      <xdr:col>8</xdr:col>
      <xdr:colOff>38100</xdr:colOff>
      <xdr:row>32</xdr:row>
      <xdr:rowOff>57150</xdr:rowOff>
    </xdr:from>
    <xdr:to>
      <xdr:col>10</xdr:col>
      <xdr:colOff>219075</xdr:colOff>
      <xdr:row>38</xdr:row>
      <xdr:rowOff>114300</xdr:rowOff>
    </xdr:to>
    <xdr:graphicFrame macro="">
      <xdr:nvGraphicFramePr>
        <xdr:cNvPr id="68158" name="Chart 104">
          <a:extLst>
            <a:ext uri="{FF2B5EF4-FFF2-40B4-BE49-F238E27FC236}">
              <a16:creationId xmlns:a16="http://schemas.microsoft.com/office/drawing/2014/main" id="{00000000-0008-0000-0C00-00003E0A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257175</xdr:colOff>
      <xdr:row>29</xdr:row>
      <xdr:rowOff>152400</xdr:rowOff>
    </xdr:from>
    <xdr:to>
      <xdr:col>9</xdr:col>
      <xdr:colOff>304800</xdr:colOff>
      <xdr:row>31</xdr:row>
      <xdr:rowOff>114300</xdr:rowOff>
    </xdr:to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0C00-00006A000000}"/>
            </a:ext>
          </a:extLst>
        </xdr:cNvPr>
        <xdr:cNvSpPr txBox="1"/>
      </xdr:nvSpPr>
      <xdr:spPr>
        <a:xfrm>
          <a:off x="2324100" y="5953125"/>
          <a:ext cx="253365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0" i="0" u="none" strike="noStrike">
              <a:solidFill>
                <a:schemeClr val="accent1">
                  <a:lumMod val="75000"/>
                </a:schemeClr>
              </a:solidFill>
              <a:latin typeface="Modern No. 20" panose="02070704070505020303" pitchFamily="18" charset="0"/>
              <a:cs typeface="Arial"/>
            </a:rPr>
            <a:t>Gender Equality</a:t>
          </a:r>
          <a:r>
            <a:rPr lang="en-US" sz="1600" b="0" i="0" u="none" strike="noStrike" baseline="0">
              <a:solidFill>
                <a:schemeClr val="accent1">
                  <a:lumMod val="75000"/>
                </a:schemeClr>
              </a:solidFill>
              <a:latin typeface="Modern No. 20" panose="02070704070505020303" pitchFamily="18" charset="0"/>
              <a:cs typeface="Arial"/>
            </a:rPr>
            <a:t> % Female</a:t>
          </a:r>
          <a:endParaRPr lang="en-US" sz="1600" b="0" i="0" u="none" strike="noStrike">
            <a:solidFill>
              <a:schemeClr val="accent1">
                <a:lumMod val="75000"/>
              </a:schemeClr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5</xdr:col>
      <xdr:colOff>104775</xdr:colOff>
      <xdr:row>39</xdr:row>
      <xdr:rowOff>28575</xdr:rowOff>
    </xdr:from>
    <xdr:to>
      <xdr:col>6</xdr:col>
      <xdr:colOff>85725</xdr:colOff>
      <xdr:row>40</xdr:row>
      <xdr:rowOff>190500</xdr:rowOff>
    </xdr:to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0C00-00006B000000}"/>
            </a:ext>
          </a:extLst>
        </xdr:cNvPr>
        <xdr:cNvSpPr txBox="1"/>
      </xdr:nvSpPr>
      <xdr:spPr>
        <a:xfrm>
          <a:off x="2590800" y="7829550"/>
          <a:ext cx="6953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0" i="0" u="none" strike="noStrike">
              <a:solidFill>
                <a:schemeClr val="accent1">
                  <a:lumMod val="75000"/>
                </a:schemeClr>
              </a:solidFill>
              <a:latin typeface="Modern No. 20" panose="02070704070505020303" pitchFamily="18" charset="0"/>
              <a:cs typeface="Arial"/>
            </a:rPr>
            <a:t>S&amp;M</a:t>
          </a:r>
        </a:p>
      </xdr:txBody>
    </xdr:sp>
    <xdr:clientData/>
  </xdr:twoCellAnchor>
  <xdr:twoCellAnchor>
    <xdr:from>
      <xdr:col>6</xdr:col>
      <xdr:colOff>352425</xdr:colOff>
      <xdr:row>39</xdr:row>
      <xdr:rowOff>28575</xdr:rowOff>
    </xdr:from>
    <xdr:to>
      <xdr:col>8</xdr:col>
      <xdr:colOff>76200</xdr:colOff>
      <xdr:row>40</xdr:row>
      <xdr:rowOff>190500</xdr:rowOff>
    </xdr:to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0C00-00006C000000}"/>
            </a:ext>
          </a:extLst>
        </xdr:cNvPr>
        <xdr:cNvSpPr txBox="1"/>
      </xdr:nvSpPr>
      <xdr:spPr>
        <a:xfrm>
          <a:off x="3552825" y="7829550"/>
          <a:ext cx="6953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0" i="0" u="none" strike="noStrike">
              <a:solidFill>
                <a:schemeClr val="accent1">
                  <a:lumMod val="75000"/>
                </a:schemeClr>
              </a:solidFill>
              <a:latin typeface="Modern No. 20" panose="02070704070505020303" pitchFamily="18" charset="0"/>
              <a:cs typeface="Arial"/>
            </a:rPr>
            <a:t>C&amp;A</a:t>
          </a:r>
        </a:p>
      </xdr:txBody>
    </xdr:sp>
    <xdr:clientData/>
  </xdr:twoCellAnchor>
  <xdr:twoCellAnchor>
    <xdr:from>
      <xdr:col>8</xdr:col>
      <xdr:colOff>371475</xdr:colOff>
      <xdr:row>39</xdr:row>
      <xdr:rowOff>28575</xdr:rowOff>
    </xdr:from>
    <xdr:to>
      <xdr:col>10</xdr:col>
      <xdr:colOff>95250</xdr:colOff>
      <xdr:row>40</xdr:row>
      <xdr:rowOff>190500</xdr:rowOff>
    </xdr:to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0C00-00006D000000}"/>
            </a:ext>
          </a:extLst>
        </xdr:cNvPr>
        <xdr:cNvSpPr txBox="1"/>
      </xdr:nvSpPr>
      <xdr:spPr>
        <a:xfrm>
          <a:off x="4543425" y="7829550"/>
          <a:ext cx="6953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0" i="0" u="none" strike="noStrike">
              <a:solidFill>
                <a:schemeClr val="accent1">
                  <a:lumMod val="75000"/>
                </a:schemeClr>
              </a:solidFill>
              <a:latin typeface="Modern No. 20" panose="02070704070505020303" pitchFamily="18" charset="0"/>
              <a:cs typeface="Arial"/>
            </a:rPr>
            <a:t>AI</a:t>
          </a:r>
        </a:p>
      </xdr:txBody>
    </xdr:sp>
    <xdr:clientData/>
  </xdr:twoCellAnchor>
  <xdr:twoCellAnchor>
    <xdr:from>
      <xdr:col>1</xdr:col>
      <xdr:colOff>85725</xdr:colOff>
      <xdr:row>39</xdr:row>
      <xdr:rowOff>38100</xdr:rowOff>
    </xdr:from>
    <xdr:to>
      <xdr:col>2</xdr:col>
      <xdr:colOff>171450</xdr:colOff>
      <xdr:row>41</xdr:row>
      <xdr:rowOff>0</xdr:rowOff>
    </xdr:to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0C00-00006E000000}"/>
            </a:ext>
          </a:extLst>
        </xdr:cNvPr>
        <xdr:cNvSpPr txBox="1"/>
      </xdr:nvSpPr>
      <xdr:spPr>
        <a:xfrm>
          <a:off x="295275" y="7839075"/>
          <a:ext cx="6953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0" i="0" u="none" strike="noStrike">
              <a:solidFill>
                <a:schemeClr val="accent1">
                  <a:lumMod val="75000"/>
                </a:schemeClr>
              </a:solidFill>
              <a:latin typeface="Modern No. 20" panose="02070704070505020303" pitchFamily="18" charset="0"/>
              <a:cs typeface="Arial"/>
            </a:rPr>
            <a:t>S&amp;M</a:t>
          </a:r>
        </a:p>
      </xdr:txBody>
    </xdr:sp>
    <xdr:clientData/>
  </xdr:twoCellAnchor>
  <xdr:twoCellAnchor>
    <xdr:from>
      <xdr:col>2</xdr:col>
      <xdr:colOff>104775</xdr:colOff>
      <xdr:row>39</xdr:row>
      <xdr:rowOff>57150</xdr:rowOff>
    </xdr:from>
    <xdr:to>
      <xdr:col>3</xdr:col>
      <xdr:colOff>190500</xdr:colOff>
      <xdr:row>41</xdr:row>
      <xdr:rowOff>19050</xdr:rowOff>
    </xdr:to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0C00-00006F000000}"/>
            </a:ext>
          </a:extLst>
        </xdr:cNvPr>
        <xdr:cNvSpPr txBox="1"/>
      </xdr:nvSpPr>
      <xdr:spPr>
        <a:xfrm>
          <a:off x="923925" y="7858125"/>
          <a:ext cx="6953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0" i="0" u="none" strike="noStrike">
              <a:solidFill>
                <a:schemeClr val="accent1">
                  <a:lumMod val="75000"/>
                </a:schemeClr>
              </a:solidFill>
              <a:latin typeface="Modern No. 20" panose="02070704070505020303" pitchFamily="18" charset="0"/>
              <a:cs typeface="Arial"/>
            </a:rPr>
            <a:t>C&amp;A</a:t>
          </a:r>
        </a:p>
      </xdr:txBody>
    </xdr:sp>
    <xdr:clientData/>
  </xdr:twoCellAnchor>
  <xdr:twoCellAnchor>
    <xdr:from>
      <xdr:col>3</xdr:col>
      <xdr:colOff>238125</xdr:colOff>
      <xdr:row>39</xdr:row>
      <xdr:rowOff>47625</xdr:rowOff>
    </xdr:from>
    <xdr:to>
      <xdr:col>4</xdr:col>
      <xdr:colOff>190500</xdr:colOff>
      <xdr:row>41</xdr:row>
      <xdr:rowOff>9525</xdr:rowOff>
    </xdr:to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0C00-000070000000}"/>
            </a:ext>
          </a:extLst>
        </xdr:cNvPr>
        <xdr:cNvSpPr txBox="1"/>
      </xdr:nvSpPr>
      <xdr:spPr>
        <a:xfrm>
          <a:off x="1666875" y="7848600"/>
          <a:ext cx="6953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0" i="0" u="none" strike="noStrike">
              <a:solidFill>
                <a:schemeClr val="accent1">
                  <a:lumMod val="75000"/>
                </a:schemeClr>
              </a:solidFill>
              <a:latin typeface="Modern No. 20" panose="02070704070505020303" pitchFamily="18" charset="0"/>
              <a:cs typeface="Arial"/>
            </a:rPr>
            <a:t>AI</a:t>
          </a:r>
        </a:p>
      </xdr:txBody>
    </xdr:sp>
    <xdr:clientData/>
  </xdr:twoCellAnchor>
  <xdr:twoCellAnchor editAs="oneCell">
    <xdr:from>
      <xdr:col>20</xdr:col>
      <xdr:colOff>400050</xdr:colOff>
      <xdr:row>22</xdr:row>
      <xdr:rowOff>57150</xdr:rowOff>
    </xdr:from>
    <xdr:to>
      <xdr:col>23</xdr:col>
      <xdr:colOff>447675</xdr:colOff>
      <xdr:row>29</xdr:row>
      <xdr:rowOff>47625</xdr:rowOff>
    </xdr:to>
    <xdr:pic>
      <xdr:nvPicPr>
        <xdr:cNvPr id="68166" name="Picture 184" descr="Glass Pane">
          <a:extLst>
            <a:ext uri="{FF2B5EF4-FFF2-40B4-BE49-F238E27FC236}">
              <a16:creationId xmlns:a16="http://schemas.microsoft.com/office/drawing/2014/main" id="{00000000-0008-0000-0C00-0000460A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9925" y="4457700"/>
          <a:ext cx="19145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209550</xdr:colOff>
      <xdr:row>22</xdr:row>
      <xdr:rowOff>123825</xdr:rowOff>
    </xdr:from>
    <xdr:to>
      <xdr:col>20</xdr:col>
      <xdr:colOff>171450</xdr:colOff>
      <xdr:row>24</xdr:row>
      <xdr:rowOff>123825</xdr:rowOff>
    </xdr:to>
    <xdr:sp macro="" textlink="">
      <xdr:nvSpPr>
        <xdr:cNvPr id="103" name="Text Box 204"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SpPr txBox="1">
          <a:spLocks noChangeArrowheads="1"/>
        </xdr:cNvSpPr>
      </xdr:nvSpPr>
      <xdr:spPr bwMode="auto">
        <a:xfrm>
          <a:off x="9772650" y="4324350"/>
          <a:ext cx="685800" cy="400050"/>
        </a:xfrm>
        <a:prstGeom prst="rect">
          <a:avLst/>
        </a:prstGeom>
        <a:noFill/>
        <a:ln>
          <a:noFill/>
        </a:ln>
        <a:effectLst>
          <a:outerShdw dist="63500" dir="2212194" algn="ctr" rotWithShape="0">
            <a:srgbClr val="808080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>
                  <a:alpha val="59000"/>
                </a:srgbClr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A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Leave Balances</a:t>
          </a:r>
        </a:p>
      </xdr:txBody>
    </xdr:sp>
    <xdr:clientData/>
  </xdr:twoCellAnchor>
  <xdr:twoCellAnchor>
    <xdr:from>
      <xdr:col>10</xdr:col>
      <xdr:colOff>390525</xdr:colOff>
      <xdr:row>112</xdr:row>
      <xdr:rowOff>171450</xdr:rowOff>
    </xdr:from>
    <xdr:to>
      <xdr:col>19</xdr:col>
      <xdr:colOff>400050</xdr:colOff>
      <xdr:row>126</xdr:row>
      <xdr:rowOff>114300</xdr:rowOff>
    </xdr:to>
    <xdr:graphicFrame macro="">
      <xdr:nvGraphicFramePr>
        <xdr:cNvPr id="68171" name="Chart 19">
          <a:extLst>
            <a:ext uri="{FF2B5EF4-FFF2-40B4-BE49-F238E27FC236}">
              <a16:creationId xmlns:a16="http://schemas.microsoft.com/office/drawing/2014/main" id="{00000000-0008-0000-0C00-00004B0A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76200</xdr:colOff>
      <xdr:row>29</xdr:row>
      <xdr:rowOff>142875</xdr:rowOff>
    </xdr:from>
    <xdr:to>
      <xdr:col>23</xdr:col>
      <xdr:colOff>438150</xdr:colOff>
      <xdr:row>40</xdr:row>
      <xdr:rowOff>47625</xdr:rowOff>
    </xdr:to>
    <xdr:graphicFrame macro="">
      <xdr:nvGraphicFramePr>
        <xdr:cNvPr id="68172" name="Chart 114">
          <a:extLst>
            <a:ext uri="{FF2B5EF4-FFF2-40B4-BE49-F238E27FC236}">
              <a16:creationId xmlns:a16="http://schemas.microsoft.com/office/drawing/2014/main" id="{00000000-0008-0000-0C00-00004C0A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133351</xdr:colOff>
      <xdr:row>30</xdr:row>
      <xdr:rowOff>161925</xdr:rowOff>
    </xdr:from>
    <xdr:to>
      <xdr:col>1</xdr:col>
      <xdr:colOff>581025</xdr:colOff>
      <xdr:row>32</xdr:row>
      <xdr:rowOff>38100</xdr:rowOff>
    </xdr:to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00000000-0008-0000-0C00-00008C000000}"/>
            </a:ext>
          </a:extLst>
        </xdr:cNvPr>
        <xdr:cNvSpPr txBox="1"/>
      </xdr:nvSpPr>
      <xdr:spPr>
        <a:xfrm>
          <a:off x="200026" y="5962650"/>
          <a:ext cx="447674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0" i="0" u="none" strike="noStrike">
              <a:solidFill>
                <a:schemeClr val="accent1">
                  <a:lumMod val="75000"/>
                </a:schemeClr>
              </a:solidFill>
              <a:latin typeface="Modern No. 20" panose="02070704070505020303" pitchFamily="18" charset="0"/>
              <a:cs typeface="Arial"/>
            </a:rPr>
            <a:t>PY</a:t>
          </a:r>
        </a:p>
      </xdr:txBody>
    </xdr:sp>
    <xdr:clientData/>
  </xdr:twoCellAnchor>
  <xdr:twoCellAnchor>
    <xdr:from>
      <xdr:col>3</xdr:col>
      <xdr:colOff>495299</xdr:colOff>
      <xdr:row>30</xdr:row>
      <xdr:rowOff>152400</xdr:rowOff>
    </xdr:from>
    <xdr:to>
      <xdr:col>4</xdr:col>
      <xdr:colOff>142874</xdr:colOff>
      <xdr:row>32</xdr:row>
      <xdr:rowOff>0</xdr:rowOff>
    </xdr:to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00000000-0008-0000-0C00-00008D000000}"/>
            </a:ext>
          </a:extLst>
        </xdr:cNvPr>
        <xdr:cNvSpPr txBox="1"/>
      </xdr:nvSpPr>
      <xdr:spPr>
        <a:xfrm>
          <a:off x="1781174" y="5953125"/>
          <a:ext cx="39052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0" i="0" u="none" strike="noStrike">
              <a:solidFill>
                <a:schemeClr val="accent1">
                  <a:lumMod val="75000"/>
                </a:schemeClr>
              </a:solidFill>
              <a:latin typeface="Modern No. 20" panose="02070704070505020303" pitchFamily="18" charset="0"/>
              <a:cs typeface="Arial"/>
            </a:rPr>
            <a:t>CY</a:t>
          </a:r>
        </a:p>
      </xdr:txBody>
    </xdr:sp>
    <xdr:clientData/>
  </xdr:twoCellAnchor>
  <xdr:twoCellAnchor>
    <xdr:from>
      <xdr:col>18</xdr:col>
      <xdr:colOff>575423</xdr:colOff>
      <xdr:row>6</xdr:row>
      <xdr:rowOff>0</xdr:rowOff>
    </xdr:from>
    <xdr:to>
      <xdr:col>23</xdr:col>
      <xdr:colOff>8965</xdr:colOff>
      <xdr:row>7</xdr:row>
      <xdr:rowOff>161925</xdr:rowOff>
    </xdr:to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00000000-0008-0000-0C00-000096000000}"/>
            </a:ext>
          </a:extLst>
        </xdr:cNvPr>
        <xdr:cNvSpPr txBox="1"/>
      </xdr:nvSpPr>
      <xdr:spPr>
        <a:xfrm>
          <a:off x="9835964" y="1183341"/>
          <a:ext cx="2831166" cy="3591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0" i="0" u="none" strike="noStrike">
              <a:solidFill>
                <a:schemeClr val="accent1">
                  <a:lumMod val="75000"/>
                </a:schemeClr>
              </a:solidFill>
              <a:latin typeface="Modern No. 20" panose="02070704070505020303" pitchFamily="18" charset="0"/>
              <a:cs typeface="Arial"/>
            </a:rPr>
            <a:t>Pharma Sales Growth v % Profit</a:t>
          </a:r>
        </a:p>
      </xdr:txBody>
    </xdr:sp>
    <xdr:clientData/>
  </xdr:twoCellAnchor>
  <xdr:twoCellAnchor editAs="oneCell">
    <xdr:from>
      <xdr:col>19</xdr:col>
      <xdr:colOff>228601</xdr:colOff>
      <xdr:row>2</xdr:row>
      <xdr:rowOff>152401</xdr:rowOff>
    </xdr:from>
    <xdr:to>
      <xdr:col>19</xdr:col>
      <xdr:colOff>628650</xdr:colOff>
      <xdr:row>4</xdr:row>
      <xdr:rowOff>164747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829801" y="552451"/>
          <a:ext cx="400049" cy="412396"/>
        </a:xfrm>
        <a:prstGeom prst="rect">
          <a:avLst/>
        </a:prstGeom>
      </xdr:spPr>
    </xdr:pic>
    <xdr:clientData/>
  </xdr:twoCellAnchor>
  <xdr:twoCellAnchor>
    <xdr:from>
      <xdr:col>19</xdr:col>
      <xdr:colOff>333375</xdr:colOff>
      <xdr:row>29</xdr:row>
      <xdr:rowOff>142875</xdr:rowOff>
    </xdr:from>
    <xdr:to>
      <xdr:col>23</xdr:col>
      <xdr:colOff>0</xdr:colOff>
      <xdr:row>31</xdr:row>
      <xdr:rowOff>104775</xdr:rowOff>
    </xdr:to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00000000-0008-0000-0C00-000098000000}"/>
            </a:ext>
          </a:extLst>
        </xdr:cNvPr>
        <xdr:cNvSpPr txBox="1"/>
      </xdr:nvSpPr>
      <xdr:spPr>
        <a:xfrm>
          <a:off x="9896475" y="5743575"/>
          <a:ext cx="22574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0" i="0" u="none" strike="noStrike" baseline="0">
              <a:solidFill>
                <a:schemeClr val="accent1">
                  <a:lumMod val="75000"/>
                </a:schemeClr>
              </a:solidFill>
              <a:latin typeface="Modern No. 20" panose="02070704070505020303" pitchFamily="18" charset="0"/>
              <a:cs typeface="Arial"/>
            </a:rPr>
            <a:t>Units Sales - CY v PY</a:t>
          </a:r>
          <a:endParaRPr lang="en-US" sz="1600" b="0" i="0" u="none" strike="noStrike">
            <a:solidFill>
              <a:schemeClr val="accent1">
                <a:lumMod val="75000"/>
              </a:schemeClr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10</xdr:col>
      <xdr:colOff>342900</xdr:colOff>
      <xdr:row>29</xdr:row>
      <xdr:rowOff>123825</xdr:rowOff>
    </xdr:from>
    <xdr:to>
      <xdr:col>17</xdr:col>
      <xdr:colOff>47625</xdr:colOff>
      <xdr:row>31</xdr:row>
      <xdr:rowOff>85725</xdr:rowOff>
    </xdr:to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00000000-0008-0000-0C00-000099000000}"/>
            </a:ext>
          </a:extLst>
        </xdr:cNvPr>
        <xdr:cNvSpPr txBox="1"/>
      </xdr:nvSpPr>
      <xdr:spPr>
        <a:xfrm>
          <a:off x="5343525" y="5724525"/>
          <a:ext cx="29718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0" i="0" u="none" strike="noStrike">
              <a:solidFill>
                <a:schemeClr val="accent1">
                  <a:lumMod val="75000"/>
                </a:schemeClr>
              </a:solidFill>
              <a:latin typeface="Modern No. 20" panose="02070704070505020303" pitchFamily="18" charset="0"/>
              <a:cs typeface="Arial"/>
            </a:rPr>
            <a:t>Hires v Terminations</a:t>
          </a:r>
        </a:p>
      </xdr:txBody>
    </xdr:sp>
    <xdr:clientData/>
  </xdr:twoCellAnchor>
  <xdr:twoCellAnchor>
    <xdr:from>
      <xdr:col>6</xdr:col>
      <xdr:colOff>152853</xdr:colOff>
      <xdr:row>3</xdr:row>
      <xdr:rowOff>183011</xdr:rowOff>
    </xdr:from>
    <xdr:to>
      <xdr:col>8</xdr:col>
      <xdr:colOff>190953</xdr:colOff>
      <xdr:row>5</xdr:row>
      <xdr:rowOff>76200</xdr:rowOff>
    </xdr:to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00000000-0008-0000-0C00-00009A000000}"/>
            </a:ext>
          </a:extLst>
        </xdr:cNvPr>
        <xdr:cNvSpPr txBox="1"/>
      </xdr:nvSpPr>
      <xdr:spPr>
        <a:xfrm>
          <a:off x="3248478" y="783086"/>
          <a:ext cx="1009650" cy="2932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>
              <a:solidFill>
                <a:schemeClr val="accent1">
                  <a:lumMod val="75000"/>
                </a:schemeClr>
              </a:solidFill>
            </a:rPr>
            <a:t>  Sales Reps</a:t>
          </a:r>
        </a:p>
      </xdr:txBody>
    </xdr:sp>
    <xdr:clientData/>
  </xdr:twoCellAnchor>
  <xdr:twoCellAnchor>
    <xdr:from>
      <xdr:col>4</xdr:col>
      <xdr:colOff>76200</xdr:colOff>
      <xdr:row>32</xdr:row>
      <xdr:rowOff>85725</xdr:rowOff>
    </xdr:from>
    <xdr:to>
      <xdr:col>6</xdr:col>
      <xdr:colOff>200025</xdr:colOff>
      <xdr:row>38</xdr:row>
      <xdr:rowOff>142875</xdr:rowOff>
    </xdr:to>
    <xdr:graphicFrame macro="">
      <xdr:nvGraphicFramePr>
        <xdr:cNvPr id="68182" name="Chart 104">
          <a:extLst>
            <a:ext uri="{FF2B5EF4-FFF2-40B4-BE49-F238E27FC236}">
              <a16:creationId xmlns:a16="http://schemas.microsoft.com/office/drawing/2014/main" id="{00000000-0008-0000-0C00-0000560A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38100</xdr:colOff>
      <xdr:row>32</xdr:row>
      <xdr:rowOff>85725</xdr:rowOff>
    </xdr:from>
    <xdr:to>
      <xdr:col>8</xdr:col>
      <xdr:colOff>219075</xdr:colOff>
      <xdr:row>38</xdr:row>
      <xdr:rowOff>142875</xdr:rowOff>
    </xdr:to>
    <xdr:graphicFrame macro="">
      <xdr:nvGraphicFramePr>
        <xdr:cNvPr id="68183" name="Chart 104">
          <a:extLst>
            <a:ext uri="{FF2B5EF4-FFF2-40B4-BE49-F238E27FC236}">
              <a16:creationId xmlns:a16="http://schemas.microsoft.com/office/drawing/2014/main" id="{00000000-0008-0000-0C00-0000570A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</xdr:col>
      <xdr:colOff>95251</xdr:colOff>
      <xdr:row>34</xdr:row>
      <xdr:rowOff>123825</xdr:rowOff>
    </xdr:from>
    <xdr:to>
      <xdr:col>5</xdr:col>
      <xdr:colOff>704851</xdr:colOff>
      <xdr:row>36</xdr:row>
      <xdr:rowOff>85725</xdr:rowOff>
    </xdr:to>
    <xdr:sp macro="" textlink="Calcs!C81">
      <xdr:nvSpPr>
        <xdr:cNvPr id="173" name="TextBox 172">
          <a:extLst>
            <a:ext uri="{FF2B5EF4-FFF2-40B4-BE49-F238E27FC236}">
              <a16:creationId xmlns:a16="http://schemas.microsoft.com/office/drawing/2014/main" id="{00000000-0008-0000-0C00-0000AD000000}"/>
            </a:ext>
          </a:extLst>
        </xdr:cNvPr>
        <xdr:cNvSpPr txBox="1"/>
      </xdr:nvSpPr>
      <xdr:spPr>
        <a:xfrm>
          <a:off x="2476501" y="6924675"/>
          <a:ext cx="6096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8C946BB9-E6E3-429A-9F20-6B71BAF8E3F7}" type="TxLink">
            <a:rPr lang="en-US" sz="1800" b="0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Modern No. 20" panose="02070704070505020303" pitchFamily="18" charset="0"/>
              <a:cs typeface="Arial"/>
            </a:rPr>
            <a:pPr/>
            <a:t>35%</a:t>
          </a:fld>
          <a:endParaRPr lang="en-US" sz="1800" b="0" i="0" u="none" strike="noStrike">
            <a:solidFill>
              <a:schemeClr val="tx1">
                <a:lumMod val="75000"/>
                <a:lumOff val="25000"/>
              </a:schemeClr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6</xdr:col>
      <xdr:colOff>371475</xdr:colOff>
      <xdr:row>34</xdr:row>
      <xdr:rowOff>123825</xdr:rowOff>
    </xdr:from>
    <xdr:to>
      <xdr:col>8</xdr:col>
      <xdr:colOff>9525</xdr:colOff>
      <xdr:row>36</xdr:row>
      <xdr:rowOff>85725</xdr:rowOff>
    </xdr:to>
    <xdr:sp macro="" textlink="Calcs!C82">
      <xdr:nvSpPr>
        <xdr:cNvPr id="174" name="TextBox 173">
          <a:extLst>
            <a:ext uri="{FF2B5EF4-FFF2-40B4-BE49-F238E27FC236}">
              <a16:creationId xmlns:a16="http://schemas.microsoft.com/office/drawing/2014/main" id="{00000000-0008-0000-0C00-0000AE000000}"/>
            </a:ext>
          </a:extLst>
        </xdr:cNvPr>
        <xdr:cNvSpPr txBox="1"/>
      </xdr:nvSpPr>
      <xdr:spPr>
        <a:xfrm>
          <a:off x="3467100" y="6924675"/>
          <a:ext cx="6096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9CC7199-0FDE-46EB-8A3B-116B2E8B1135}" type="TxLink">
            <a:rPr lang="en-US" sz="1800" b="0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Modern No. 20" panose="02070704070505020303" pitchFamily="18" charset="0"/>
              <a:cs typeface="Arial"/>
            </a:rPr>
            <a:pPr/>
            <a:t>75%</a:t>
          </a:fld>
          <a:endParaRPr lang="en-US" sz="1800" b="0" i="0" u="none" strike="noStrike">
            <a:solidFill>
              <a:schemeClr val="tx1">
                <a:lumMod val="75000"/>
                <a:lumOff val="25000"/>
              </a:schemeClr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8</xdr:col>
      <xdr:colOff>390525</xdr:colOff>
      <xdr:row>34</xdr:row>
      <xdr:rowOff>123825</xdr:rowOff>
    </xdr:from>
    <xdr:to>
      <xdr:col>10</xdr:col>
      <xdr:colOff>28575</xdr:colOff>
      <xdr:row>36</xdr:row>
      <xdr:rowOff>85725</xdr:rowOff>
    </xdr:to>
    <xdr:sp macro="" textlink="Calcs!C83">
      <xdr:nvSpPr>
        <xdr:cNvPr id="175" name="TextBox 174">
          <a:extLst>
            <a:ext uri="{FF2B5EF4-FFF2-40B4-BE49-F238E27FC236}">
              <a16:creationId xmlns:a16="http://schemas.microsoft.com/office/drawing/2014/main" id="{00000000-0008-0000-0C00-0000AF000000}"/>
            </a:ext>
          </a:extLst>
        </xdr:cNvPr>
        <xdr:cNvSpPr txBox="1"/>
      </xdr:nvSpPr>
      <xdr:spPr>
        <a:xfrm>
          <a:off x="4457700" y="6924675"/>
          <a:ext cx="6096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E293571-A587-41AF-A6BC-FFC0F654AA3F}" type="TxLink">
            <a:rPr lang="en-US" sz="1800" b="0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Modern No. 20" panose="02070704070505020303" pitchFamily="18" charset="0"/>
              <a:cs typeface="Arial"/>
            </a:rPr>
            <a:pPr/>
            <a:t>40%</a:t>
          </a:fld>
          <a:endParaRPr lang="en-US" sz="1800" b="0" i="0" u="none" strike="noStrike">
            <a:solidFill>
              <a:schemeClr val="tx1">
                <a:lumMod val="75000"/>
                <a:lumOff val="25000"/>
              </a:schemeClr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18</xdr:col>
      <xdr:colOff>66675</xdr:colOff>
      <xdr:row>7</xdr:row>
      <xdr:rowOff>38100</xdr:rowOff>
    </xdr:from>
    <xdr:to>
      <xdr:col>23</xdr:col>
      <xdr:colOff>428625</xdr:colOff>
      <xdr:row>20</xdr:row>
      <xdr:rowOff>114300</xdr:rowOff>
    </xdr:to>
    <xdr:graphicFrame macro="">
      <xdr:nvGraphicFramePr>
        <xdr:cNvPr id="115" name="Chart 1">
          <a:extLst>
            <a:ext uri="{FF2B5EF4-FFF2-40B4-BE49-F238E27FC236}">
              <a16:creationId xmlns:a16="http://schemas.microsoft.com/office/drawing/2014/main" id="{00000000-0008-0000-0C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5</xdr:col>
      <xdr:colOff>447675</xdr:colOff>
      <xdr:row>2</xdr:row>
      <xdr:rowOff>166901</xdr:rowOff>
    </xdr:from>
    <xdr:to>
      <xdr:col>6</xdr:col>
      <xdr:colOff>200025</xdr:colOff>
      <xdr:row>4</xdr:row>
      <xdr:rowOff>177848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828925" y="566951"/>
          <a:ext cx="466725" cy="410997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552450</xdr:colOff>
      <xdr:row>19</xdr:row>
      <xdr:rowOff>161926</xdr:rowOff>
    </xdr:from>
    <xdr:to>
      <xdr:col>3</xdr:col>
      <xdr:colOff>47625</xdr:colOff>
      <xdr:row>21</xdr:row>
      <xdr:rowOff>186959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657225" y="3962401"/>
          <a:ext cx="714375" cy="425083"/>
        </a:xfrm>
        <a:prstGeom prst="rect">
          <a:avLst/>
        </a:prstGeom>
      </xdr:spPr>
    </xdr:pic>
    <xdr:clientData/>
  </xdr:twoCellAnchor>
  <xdr:twoCellAnchor>
    <xdr:from>
      <xdr:col>4</xdr:col>
      <xdr:colOff>9525</xdr:colOff>
      <xdr:row>3</xdr:row>
      <xdr:rowOff>0</xdr:rowOff>
    </xdr:from>
    <xdr:to>
      <xdr:col>5</xdr:col>
      <xdr:colOff>400050</xdr:colOff>
      <xdr:row>4</xdr:row>
      <xdr:rowOff>114300</xdr:rowOff>
    </xdr:to>
    <xdr:sp macro="" textlink="Calcs!C89">
      <xdr:nvSpPr>
        <xdr:cNvPr id="119" name="TextBox 118">
          <a:extLst>
            <a:ext uri="{FF2B5EF4-FFF2-40B4-BE49-F238E27FC236}">
              <a16:creationId xmlns:a16="http://schemas.microsoft.com/office/drawing/2014/main" id="{00000000-0008-0000-0C00-000077000000}"/>
            </a:ext>
          </a:extLst>
        </xdr:cNvPr>
        <xdr:cNvSpPr txBox="1"/>
      </xdr:nvSpPr>
      <xdr:spPr>
        <a:xfrm>
          <a:off x="2076450" y="600075"/>
          <a:ext cx="70485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E7AEEE0-0325-4374-84FF-C90A5754C7CA}" type="TxLink">
            <a:rPr lang="en-US" sz="12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Arial"/>
              <a:cs typeface="Arial"/>
            </a:rPr>
            <a:pPr/>
            <a:t>2.3 m</a:t>
          </a:fld>
          <a:endParaRPr lang="en-AU" sz="12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19</xdr:col>
      <xdr:colOff>600075</xdr:colOff>
      <xdr:row>3</xdr:row>
      <xdr:rowOff>152400</xdr:rowOff>
    </xdr:from>
    <xdr:to>
      <xdr:col>21</xdr:col>
      <xdr:colOff>600075</xdr:colOff>
      <xdr:row>5</xdr:row>
      <xdr:rowOff>45589</xdr:rowOff>
    </xdr:to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00000000-0008-0000-0C00-000078000000}"/>
            </a:ext>
          </a:extLst>
        </xdr:cNvPr>
        <xdr:cNvSpPr txBox="1"/>
      </xdr:nvSpPr>
      <xdr:spPr>
        <a:xfrm>
          <a:off x="10201275" y="752475"/>
          <a:ext cx="1333500" cy="2932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>
              <a:solidFill>
                <a:schemeClr val="accent1">
                  <a:lumMod val="75000"/>
                </a:schemeClr>
              </a:solidFill>
            </a:rPr>
            <a:t>Stock</a:t>
          </a:r>
          <a:r>
            <a:rPr lang="en-AU" sz="1100" baseline="0">
              <a:solidFill>
                <a:schemeClr val="accent1">
                  <a:lumMod val="75000"/>
                </a:schemeClr>
              </a:solidFill>
            </a:rPr>
            <a:t> Price (close)</a:t>
          </a:r>
          <a:endParaRPr lang="en-AU" sz="1100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6</xdr:col>
      <xdr:colOff>361950</xdr:colOff>
      <xdr:row>3</xdr:row>
      <xdr:rowOff>0</xdr:rowOff>
    </xdr:from>
    <xdr:to>
      <xdr:col>7</xdr:col>
      <xdr:colOff>400050</xdr:colOff>
      <xdr:row>4</xdr:row>
      <xdr:rowOff>114300</xdr:rowOff>
    </xdr:to>
    <xdr:sp macro="" textlink="Calcs!C94">
      <xdr:nvSpPr>
        <xdr:cNvPr id="121" name="TextBox 120">
          <a:extLst>
            <a:ext uri="{FF2B5EF4-FFF2-40B4-BE49-F238E27FC236}">
              <a16:creationId xmlns:a16="http://schemas.microsoft.com/office/drawing/2014/main" id="{00000000-0008-0000-0C00-000079000000}"/>
            </a:ext>
          </a:extLst>
        </xdr:cNvPr>
        <xdr:cNvSpPr txBox="1"/>
      </xdr:nvSpPr>
      <xdr:spPr>
        <a:xfrm>
          <a:off x="3457575" y="600075"/>
          <a:ext cx="52387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0B709AA6-3788-4919-B510-6B52A6068E05}" type="TxLink">
            <a:rPr lang="en-US" sz="12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Arial"/>
              <a:cs typeface="Arial"/>
            </a:rPr>
            <a:pPr/>
            <a:t>25</a:t>
          </a:fld>
          <a:endParaRPr lang="en-AU" sz="12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19</xdr:col>
      <xdr:colOff>571501</xdr:colOff>
      <xdr:row>2</xdr:row>
      <xdr:rowOff>152400</xdr:rowOff>
    </xdr:from>
    <xdr:to>
      <xdr:col>22</xdr:col>
      <xdr:colOff>428625</xdr:colOff>
      <xdr:row>4</xdr:row>
      <xdr:rowOff>66675</xdr:rowOff>
    </xdr:to>
    <xdr:sp macro="" textlink="Calcs!F47">
      <xdr:nvSpPr>
        <xdr:cNvPr id="122" name="TextBox 121">
          <a:extLst>
            <a:ext uri="{FF2B5EF4-FFF2-40B4-BE49-F238E27FC236}">
              <a16:creationId xmlns:a16="http://schemas.microsoft.com/office/drawing/2014/main" id="{00000000-0008-0000-0C00-00007A000000}"/>
            </a:ext>
          </a:extLst>
        </xdr:cNvPr>
        <xdr:cNvSpPr txBox="1"/>
      </xdr:nvSpPr>
      <xdr:spPr>
        <a:xfrm>
          <a:off x="10172701" y="552450"/>
          <a:ext cx="1838324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C3D94701-D34E-4C81-8585-CCB61C9DDD9A}" type="TxLink">
            <a:rPr lang="en-US" sz="10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Arial"/>
              <a:cs typeface="Arial"/>
            </a:rPr>
            <a:pPr/>
            <a:t>17.43 ▲3.0% on Prior Period</a:t>
          </a:fld>
          <a:endParaRPr lang="en-AU" sz="12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10</xdr:col>
      <xdr:colOff>171450</xdr:colOff>
      <xdr:row>30</xdr:row>
      <xdr:rowOff>123825</xdr:rowOff>
    </xdr:from>
    <xdr:to>
      <xdr:col>18</xdr:col>
      <xdr:colOff>161925</xdr:colOff>
      <xdr:row>40</xdr:row>
      <xdr:rowOff>171450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00000000-0008-0000-0C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85725</xdr:colOff>
      <xdr:row>31</xdr:row>
      <xdr:rowOff>76200</xdr:rowOff>
    </xdr:from>
    <xdr:to>
      <xdr:col>11</xdr:col>
      <xdr:colOff>257175</xdr:colOff>
      <xdr:row>32</xdr:row>
      <xdr:rowOff>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5543550" y="6276975"/>
          <a:ext cx="171450" cy="123825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900"/>
        </a:p>
      </xdr:txBody>
    </xdr:sp>
    <xdr:clientData/>
  </xdr:twoCellAnchor>
  <xdr:twoCellAnchor>
    <xdr:from>
      <xdr:col>11</xdr:col>
      <xdr:colOff>209550</xdr:colOff>
      <xdr:row>31</xdr:row>
      <xdr:rowOff>19050</xdr:rowOff>
    </xdr:from>
    <xdr:to>
      <xdr:col>12</xdr:col>
      <xdr:colOff>314325</xdr:colOff>
      <xdr:row>32</xdr:row>
      <xdr:rowOff>85725</xdr:rowOff>
    </xdr:to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00000000-0008-0000-0C00-00007E000000}"/>
            </a:ext>
          </a:extLst>
        </xdr:cNvPr>
        <xdr:cNvSpPr txBox="1"/>
      </xdr:nvSpPr>
      <xdr:spPr>
        <a:xfrm>
          <a:off x="5667375" y="6219825"/>
          <a:ext cx="5905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Modern No. 20" panose="02070704070505020303" pitchFamily="18" charset="0"/>
              <a:cs typeface="Arial"/>
            </a:rPr>
            <a:t>Hires</a:t>
          </a:r>
        </a:p>
      </xdr:txBody>
    </xdr:sp>
    <xdr:clientData/>
  </xdr:twoCellAnchor>
  <xdr:twoCellAnchor>
    <xdr:from>
      <xdr:col>12</xdr:col>
      <xdr:colOff>266700</xdr:colOff>
      <xdr:row>31</xdr:row>
      <xdr:rowOff>76200</xdr:rowOff>
    </xdr:from>
    <xdr:to>
      <xdr:col>12</xdr:col>
      <xdr:colOff>438150</xdr:colOff>
      <xdr:row>32</xdr:row>
      <xdr:rowOff>0</xdr:rowOff>
    </xdr:to>
    <xdr:sp macro="" textlink="">
      <xdr:nvSpPr>
        <xdr:cNvPr id="127" name="Rectangle 126">
          <a:extLst>
            <a:ext uri="{FF2B5EF4-FFF2-40B4-BE49-F238E27FC236}">
              <a16:creationId xmlns:a16="http://schemas.microsoft.com/office/drawing/2014/main" id="{00000000-0008-0000-0C00-00007F000000}"/>
            </a:ext>
          </a:extLst>
        </xdr:cNvPr>
        <xdr:cNvSpPr/>
      </xdr:nvSpPr>
      <xdr:spPr>
        <a:xfrm>
          <a:off x="6210300" y="6276975"/>
          <a:ext cx="171450" cy="123825"/>
        </a:xfrm>
        <a:prstGeom prst="rect">
          <a:avLst/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900"/>
        </a:p>
      </xdr:txBody>
    </xdr:sp>
    <xdr:clientData/>
  </xdr:twoCellAnchor>
  <xdr:twoCellAnchor>
    <xdr:from>
      <xdr:col>12</xdr:col>
      <xdr:colOff>390525</xdr:colOff>
      <xdr:row>31</xdr:row>
      <xdr:rowOff>19050</xdr:rowOff>
    </xdr:from>
    <xdr:to>
      <xdr:col>14</xdr:col>
      <xdr:colOff>466725</xdr:colOff>
      <xdr:row>32</xdr:row>
      <xdr:rowOff>85725</xdr:rowOff>
    </xdr:to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00000000-0008-0000-0C00-000080000000}"/>
            </a:ext>
          </a:extLst>
        </xdr:cNvPr>
        <xdr:cNvSpPr txBox="1"/>
      </xdr:nvSpPr>
      <xdr:spPr>
        <a:xfrm>
          <a:off x="6334125" y="6219825"/>
          <a:ext cx="104775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Modern No. 20" panose="02070704070505020303" pitchFamily="18" charset="0"/>
              <a:cs typeface="Arial"/>
            </a:rPr>
            <a:t>Terminations</a:t>
          </a:r>
        </a:p>
      </xdr:txBody>
    </xdr:sp>
    <xdr:clientData/>
  </xdr:twoCellAnchor>
  <xdr:twoCellAnchor>
    <xdr:from>
      <xdr:col>1</xdr:col>
      <xdr:colOff>66675</xdr:colOff>
      <xdr:row>33</xdr:row>
      <xdr:rowOff>97595</xdr:rowOff>
    </xdr:from>
    <xdr:to>
      <xdr:col>2</xdr:col>
      <xdr:colOff>60143</xdr:colOff>
      <xdr:row>35</xdr:row>
      <xdr:rowOff>9524</xdr:rowOff>
    </xdr:to>
    <xdr:sp macro="" textlink="Calcs!F81">
      <xdr:nvSpPr>
        <xdr:cNvPr id="129" name="TextBox 128">
          <a:extLst>
            <a:ext uri="{FF2B5EF4-FFF2-40B4-BE49-F238E27FC236}">
              <a16:creationId xmlns:a16="http://schemas.microsoft.com/office/drawing/2014/main" id="{00000000-0008-0000-0C00-000081000000}"/>
            </a:ext>
          </a:extLst>
        </xdr:cNvPr>
        <xdr:cNvSpPr txBox="1"/>
      </xdr:nvSpPr>
      <xdr:spPr>
        <a:xfrm>
          <a:off x="171450" y="6698420"/>
          <a:ext cx="603068" cy="3119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E00FF08A-4524-4576-9451-EDB51A87F684}" type="TxLink">
            <a:rPr lang="en-US" sz="1600" b="0" i="0" u="none" strike="noStrike">
              <a:solidFill>
                <a:schemeClr val="bg1"/>
              </a:solidFill>
              <a:latin typeface="Arial"/>
              <a:cs typeface="Arial"/>
            </a:rPr>
            <a:pPr/>
            <a:t> 20 </a:t>
          </a:fld>
          <a:endParaRPr lang="en-US" sz="1600" b="0" i="0" u="none" strike="noStrike">
            <a:solidFill>
              <a:schemeClr val="bg1"/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2</xdr:col>
      <xdr:colOff>120832</xdr:colOff>
      <xdr:row>33</xdr:row>
      <xdr:rowOff>97595</xdr:rowOff>
    </xdr:from>
    <xdr:to>
      <xdr:col>3</xdr:col>
      <xdr:colOff>114300</xdr:colOff>
      <xdr:row>35</xdr:row>
      <xdr:rowOff>9524</xdr:rowOff>
    </xdr:to>
    <xdr:sp macro="" textlink="Calcs!F82">
      <xdr:nvSpPr>
        <xdr:cNvPr id="130" name="TextBox 129">
          <a:extLst>
            <a:ext uri="{FF2B5EF4-FFF2-40B4-BE49-F238E27FC236}">
              <a16:creationId xmlns:a16="http://schemas.microsoft.com/office/drawing/2014/main" id="{00000000-0008-0000-0C00-000082000000}"/>
            </a:ext>
          </a:extLst>
        </xdr:cNvPr>
        <xdr:cNvSpPr txBox="1"/>
      </xdr:nvSpPr>
      <xdr:spPr>
        <a:xfrm>
          <a:off x="835207" y="6698420"/>
          <a:ext cx="603068" cy="3119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FC9CA61-304A-43AC-941B-9E4A3B5856DB}" type="TxLink">
            <a:rPr lang="en-US" sz="1600" b="0" i="0" u="none" strike="noStrike">
              <a:solidFill>
                <a:schemeClr val="bg1"/>
              </a:solidFill>
              <a:latin typeface="Arial"/>
              <a:cs typeface="Arial"/>
            </a:rPr>
            <a:pPr/>
            <a:t> 12 </a:t>
          </a:fld>
          <a:endParaRPr lang="en-US" sz="1600" b="0" i="0" u="none" strike="noStrike">
            <a:solidFill>
              <a:schemeClr val="bg1"/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3</xdr:col>
      <xdr:colOff>187507</xdr:colOff>
      <xdr:row>33</xdr:row>
      <xdr:rowOff>97595</xdr:rowOff>
    </xdr:from>
    <xdr:to>
      <xdr:col>4</xdr:col>
      <xdr:colOff>47625</xdr:colOff>
      <xdr:row>35</xdr:row>
      <xdr:rowOff>9524</xdr:rowOff>
    </xdr:to>
    <xdr:sp macro="" textlink="Calcs!F83">
      <xdr:nvSpPr>
        <xdr:cNvPr id="131" name="TextBox 130">
          <a:extLst>
            <a:ext uri="{FF2B5EF4-FFF2-40B4-BE49-F238E27FC236}">
              <a16:creationId xmlns:a16="http://schemas.microsoft.com/office/drawing/2014/main" id="{00000000-0008-0000-0C00-000083000000}"/>
            </a:ext>
          </a:extLst>
        </xdr:cNvPr>
        <xdr:cNvSpPr txBox="1"/>
      </xdr:nvSpPr>
      <xdr:spPr>
        <a:xfrm>
          <a:off x="1511482" y="6698420"/>
          <a:ext cx="603068" cy="3119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F13665A-AA20-41B4-AE65-EF9C6A930D4A}" type="TxLink">
            <a:rPr lang="en-US" sz="1600" b="0" i="0" u="none" strike="noStrike">
              <a:solidFill>
                <a:schemeClr val="bg1"/>
              </a:solidFill>
              <a:latin typeface="Arial"/>
              <a:cs typeface="Arial"/>
            </a:rPr>
            <a:pPr/>
            <a:t> 17 </a:t>
          </a:fld>
          <a:endParaRPr lang="en-US" sz="1600" b="0" i="0" u="none" strike="noStrike">
            <a:solidFill>
              <a:schemeClr val="bg1"/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1</xdr:col>
      <xdr:colOff>47625</xdr:colOff>
      <xdr:row>36</xdr:row>
      <xdr:rowOff>171450</xdr:rowOff>
    </xdr:from>
    <xdr:to>
      <xdr:col>2</xdr:col>
      <xdr:colOff>41093</xdr:colOff>
      <xdr:row>38</xdr:row>
      <xdr:rowOff>83379</xdr:rowOff>
    </xdr:to>
    <xdr:sp macro="" textlink="Calcs!E81">
      <xdr:nvSpPr>
        <xdr:cNvPr id="132" name="TextBox 131">
          <a:extLst>
            <a:ext uri="{FF2B5EF4-FFF2-40B4-BE49-F238E27FC236}">
              <a16:creationId xmlns:a16="http://schemas.microsoft.com/office/drawing/2014/main" id="{00000000-0008-0000-0C00-000084000000}"/>
            </a:ext>
          </a:extLst>
        </xdr:cNvPr>
        <xdr:cNvSpPr txBox="1"/>
      </xdr:nvSpPr>
      <xdr:spPr>
        <a:xfrm>
          <a:off x="152400" y="7372350"/>
          <a:ext cx="603068" cy="3119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28ACC10-DD8A-4D78-A30D-A596DEBF5C8A}" type="TxLink">
            <a:rPr lang="en-US" sz="1600" b="0" i="0" u="none" strike="noStrike">
              <a:solidFill>
                <a:schemeClr val="bg1"/>
              </a:solidFill>
              <a:latin typeface="Arial"/>
              <a:cs typeface="Arial"/>
            </a:rPr>
            <a:pPr/>
            <a:t> 22 </a:t>
          </a:fld>
          <a:endParaRPr lang="en-US" sz="1600" b="0" i="0" u="none" strike="noStrike">
            <a:solidFill>
              <a:schemeClr val="bg1"/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2</xdr:col>
      <xdr:colOff>101782</xdr:colOff>
      <xdr:row>36</xdr:row>
      <xdr:rowOff>171450</xdr:rowOff>
    </xdr:from>
    <xdr:to>
      <xdr:col>3</xdr:col>
      <xdr:colOff>95250</xdr:colOff>
      <xdr:row>38</xdr:row>
      <xdr:rowOff>83379</xdr:rowOff>
    </xdr:to>
    <xdr:sp macro="" textlink="Calcs!E82">
      <xdr:nvSpPr>
        <xdr:cNvPr id="133" name="TextBox 132">
          <a:extLst>
            <a:ext uri="{FF2B5EF4-FFF2-40B4-BE49-F238E27FC236}">
              <a16:creationId xmlns:a16="http://schemas.microsoft.com/office/drawing/2014/main" id="{00000000-0008-0000-0C00-000085000000}"/>
            </a:ext>
          </a:extLst>
        </xdr:cNvPr>
        <xdr:cNvSpPr txBox="1"/>
      </xdr:nvSpPr>
      <xdr:spPr>
        <a:xfrm>
          <a:off x="816157" y="7372350"/>
          <a:ext cx="603068" cy="3119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E0418F2-0C21-466A-B7EC-0D300584092B}" type="TxLink">
            <a:rPr lang="en-US" sz="1600" b="0" i="0" u="none" strike="noStrike">
              <a:solidFill>
                <a:schemeClr val="bg1"/>
              </a:solidFill>
              <a:latin typeface="Arial"/>
              <a:cs typeface="Arial"/>
            </a:rPr>
            <a:pPr/>
            <a:t> 13 </a:t>
          </a:fld>
          <a:endParaRPr lang="en-US" sz="1600" b="0" i="0" u="none" strike="noStrike">
            <a:solidFill>
              <a:schemeClr val="bg1"/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3</xdr:col>
      <xdr:colOff>168457</xdr:colOff>
      <xdr:row>36</xdr:row>
      <xdr:rowOff>171450</xdr:rowOff>
    </xdr:from>
    <xdr:to>
      <xdr:col>4</xdr:col>
      <xdr:colOff>28575</xdr:colOff>
      <xdr:row>38</xdr:row>
      <xdr:rowOff>83379</xdr:rowOff>
    </xdr:to>
    <xdr:sp macro="" textlink="Calcs!E83">
      <xdr:nvSpPr>
        <xdr:cNvPr id="134" name="TextBox 133">
          <a:extLst>
            <a:ext uri="{FF2B5EF4-FFF2-40B4-BE49-F238E27FC236}">
              <a16:creationId xmlns:a16="http://schemas.microsoft.com/office/drawing/2014/main" id="{00000000-0008-0000-0C00-000086000000}"/>
            </a:ext>
          </a:extLst>
        </xdr:cNvPr>
        <xdr:cNvSpPr txBox="1"/>
      </xdr:nvSpPr>
      <xdr:spPr>
        <a:xfrm>
          <a:off x="1492432" y="7372350"/>
          <a:ext cx="603068" cy="3119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E1587A4-920B-4E1B-9380-3D1F58D67B1B}" type="TxLink">
            <a:rPr lang="en-US" sz="1600" b="0" i="0" u="none" strike="noStrike">
              <a:solidFill>
                <a:schemeClr val="bg1"/>
              </a:solidFill>
              <a:latin typeface="Arial"/>
              <a:cs typeface="Arial"/>
            </a:rPr>
            <a:pPr/>
            <a:t> 18 </a:t>
          </a:fld>
          <a:endParaRPr lang="en-US" sz="1600" b="0" i="0" u="none" strike="noStrike">
            <a:solidFill>
              <a:schemeClr val="bg1"/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 editAs="oneCell">
    <xdr:from>
      <xdr:col>7</xdr:col>
      <xdr:colOff>457201</xdr:colOff>
      <xdr:row>2</xdr:row>
      <xdr:rowOff>199711</xdr:rowOff>
    </xdr:from>
    <xdr:to>
      <xdr:col>8</xdr:col>
      <xdr:colOff>361950</xdr:colOff>
      <xdr:row>4</xdr:row>
      <xdr:rowOff>187598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038601" y="599761"/>
          <a:ext cx="390524" cy="387937"/>
        </a:xfrm>
        <a:prstGeom prst="rect">
          <a:avLst/>
        </a:prstGeom>
      </xdr:spPr>
    </xdr:pic>
    <xdr:clientData/>
  </xdr:twoCellAnchor>
  <xdr:twoCellAnchor>
    <xdr:from>
      <xdr:col>8</xdr:col>
      <xdr:colOff>323850</xdr:colOff>
      <xdr:row>3</xdr:row>
      <xdr:rowOff>180975</xdr:rowOff>
    </xdr:from>
    <xdr:to>
      <xdr:col>10</xdr:col>
      <xdr:colOff>361950</xdr:colOff>
      <xdr:row>5</xdr:row>
      <xdr:rowOff>74164</xdr:rowOff>
    </xdr:to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0000000-0008-0000-0C00-000087000000}"/>
            </a:ext>
          </a:extLst>
        </xdr:cNvPr>
        <xdr:cNvSpPr txBox="1"/>
      </xdr:nvSpPr>
      <xdr:spPr>
        <a:xfrm>
          <a:off x="4391025" y="781050"/>
          <a:ext cx="1009650" cy="2932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>
              <a:solidFill>
                <a:schemeClr val="accent1">
                  <a:lumMod val="75000"/>
                </a:schemeClr>
              </a:solidFill>
            </a:rPr>
            <a:t>New Projects</a:t>
          </a:r>
        </a:p>
      </xdr:txBody>
    </xdr:sp>
    <xdr:clientData/>
  </xdr:twoCellAnchor>
  <xdr:twoCellAnchor editAs="oneCell">
    <xdr:from>
      <xdr:col>14</xdr:col>
      <xdr:colOff>28576</xdr:colOff>
      <xdr:row>2</xdr:row>
      <xdr:rowOff>127584</xdr:rowOff>
    </xdr:from>
    <xdr:to>
      <xdr:col>14</xdr:col>
      <xdr:colOff>419100</xdr:colOff>
      <xdr:row>4</xdr:row>
      <xdr:rowOff>167856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943726" y="527634"/>
          <a:ext cx="390524" cy="440322"/>
        </a:xfrm>
        <a:prstGeom prst="rect">
          <a:avLst/>
        </a:prstGeom>
      </xdr:spPr>
    </xdr:pic>
    <xdr:clientData/>
  </xdr:twoCellAnchor>
  <xdr:twoCellAnchor>
    <xdr:from>
      <xdr:col>14</xdr:col>
      <xdr:colOff>371475</xdr:colOff>
      <xdr:row>3</xdr:row>
      <xdr:rowOff>161925</xdr:rowOff>
    </xdr:from>
    <xdr:to>
      <xdr:col>16</xdr:col>
      <xdr:colOff>352425</xdr:colOff>
      <xdr:row>5</xdr:row>
      <xdr:rowOff>55114</xdr:rowOff>
    </xdr:to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00000000-0008-0000-0C00-000088000000}"/>
            </a:ext>
          </a:extLst>
        </xdr:cNvPr>
        <xdr:cNvSpPr txBox="1"/>
      </xdr:nvSpPr>
      <xdr:spPr>
        <a:xfrm>
          <a:off x="7286625" y="762000"/>
          <a:ext cx="885825" cy="2932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>
              <a:solidFill>
                <a:schemeClr val="accent1">
                  <a:lumMod val="75000"/>
                </a:schemeClr>
              </a:solidFill>
            </a:rPr>
            <a:t>Alliances</a:t>
          </a:r>
        </a:p>
      </xdr:txBody>
    </xdr:sp>
    <xdr:clientData/>
  </xdr:twoCellAnchor>
  <xdr:twoCellAnchor editAs="oneCell">
    <xdr:from>
      <xdr:col>16</xdr:col>
      <xdr:colOff>142875</xdr:colOff>
      <xdr:row>2</xdr:row>
      <xdr:rowOff>57150</xdr:rowOff>
    </xdr:from>
    <xdr:to>
      <xdr:col>17</xdr:col>
      <xdr:colOff>76200</xdr:colOff>
      <xdr:row>4</xdr:row>
      <xdr:rowOff>170346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7962900" y="457200"/>
          <a:ext cx="419100" cy="513246"/>
        </a:xfrm>
        <a:prstGeom prst="rect">
          <a:avLst/>
        </a:prstGeom>
      </xdr:spPr>
    </xdr:pic>
    <xdr:clientData/>
  </xdr:twoCellAnchor>
  <xdr:twoCellAnchor>
    <xdr:from>
      <xdr:col>11</xdr:col>
      <xdr:colOff>352425</xdr:colOff>
      <xdr:row>3</xdr:row>
      <xdr:rowOff>190500</xdr:rowOff>
    </xdr:from>
    <xdr:to>
      <xdr:col>14</xdr:col>
      <xdr:colOff>133350</xdr:colOff>
      <xdr:row>5</xdr:row>
      <xdr:rowOff>83689</xdr:rowOff>
    </xdr:to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00000000-0008-0000-0C00-00008A000000}"/>
            </a:ext>
          </a:extLst>
        </xdr:cNvPr>
        <xdr:cNvSpPr txBox="1"/>
      </xdr:nvSpPr>
      <xdr:spPr>
        <a:xfrm>
          <a:off x="5810250" y="790575"/>
          <a:ext cx="1238250" cy="2932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>
              <a:solidFill>
                <a:schemeClr val="accent1">
                  <a:lumMod val="75000"/>
                </a:schemeClr>
              </a:solidFill>
            </a:rPr>
            <a:t>Social Campaigns</a:t>
          </a:r>
        </a:p>
      </xdr:txBody>
    </xdr:sp>
    <xdr:clientData/>
  </xdr:twoCellAnchor>
  <xdr:twoCellAnchor>
    <xdr:from>
      <xdr:col>17</xdr:col>
      <xdr:colOff>85725</xdr:colOff>
      <xdr:row>3</xdr:row>
      <xdr:rowOff>171450</xdr:rowOff>
    </xdr:from>
    <xdr:to>
      <xdr:col>19</xdr:col>
      <xdr:colOff>123825</xdr:colOff>
      <xdr:row>5</xdr:row>
      <xdr:rowOff>64639</xdr:rowOff>
    </xdr:to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00000000-0008-0000-0C00-00008B000000}"/>
            </a:ext>
          </a:extLst>
        </xdr:cNvPr>
        <xdr:cNvSpPr txBox="1"/>
      </xdr:nvSpPr>
      <xdr:spPr>
        <a:xfrm>
          <a:off x="8391525" y="771525"/>
          <a:ext cx="1333500" cy="2932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>
              <a:solidFill>
                <a:schemeClr val="accent1">
                  <a:lumMod val="75000"/>
                </a:schemeClr>
              </a:solidFill>
            </a:rPr>
            <a:t>Community Projects</a:t>
          </a:r>
        </a:p>
      </xdr:txBody>
    </xdr:sp>
    <xdr:clientData/>
  </xdr:twoCellAnchor>
  <xdr:twoCellAnchor editAs="oneCell">
    <xdr:from>
      <xdr:col>10</xdr:col>
      <xdr:colOff>257176</xdr:colOff>
      <xdr:row>2</xdr:row>
      <xdr:rowOff>123824</xdr:rowOff>
    </xdr:from>
    <xdr:to>
      <xdr:col>11</xdr:col>
      <xdr:colOff>351683</xdr:colOff>
      <xdr:row>5</xdr:row>
      <xdr:rowOff>34862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5901" y="523874"/>
          <a:ext cx="513607" cy="511113"/>
        </a:xfrm>
        <a:prstGeom prst="rect">
          <a:avLst/>
        </a:prstGeom>
      </xdr:spPr>
    </xdr:pic>
    <xdr:clientData/>
  </xdr:twoCellAnchor>
  <xdr:twoCellAnchor>
    <xdr:from>
      <xdr:col>9</xdr:col>
      <xdr:colOff>66675</xdr:colOff>
      <xdr:row>2</xdr:row>
      <xdr:rowOff>190500</xdr:rowOff>
    </xdr:from>
    <xdr:to>
      <xdr:col>10</xdr:col>
      <xdr:colOff>285750</xdr:colOff>
      <xdr:row>4</xdr:row>
      <xdr:rowOff>104775</xdr:rowOff>
    </xdr:to>
    <xdr:sp macro="" textlink="Calcs!D94">
      <xdr:nvSpPr>
        <xdr:cNvPr id="142" name="TextBox 141">
          <a:extLst>
            <a:ext uri="{FF2B5EF4-FFF2-40B4-BE49-F238E27FC236}">
              <a16:creationId xmlns:a16="http://schemas.microsoft.com/office/drawing/2014/main" id="{00000000-0008-0000-0C00-00008E000000}"/>
            </a:ext>
          </a:extLst>
        </xdr:cNvPr>
        <xdr:cNvSpPr txBox="1"/>
      </xdr:nvSpPr>
      <xdr:spPr>
        <a:xfrm>
          <a:off x="4619625" y="590550"/>
          <a:ext cx="70485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4949A8C-03AC-468A-BBC4-9EE70B804BFF}" type="TxLink">
            <a:rPr lang="en-US" sz="12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Arial"/>
              <a:cs typeface="Arial"/>
            </a:rPr>
            <a:pPr/>
            <a:t>11</a:t>
          </a:fld>
          <a:endParaRPr lang="en-AU" sz="12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12</xdr:col>
      <xdr:colOff>85725</xdr:colOff>
      <xdr:row>2</xdr:row>
      <xdr:rowOff>152400</xdr:rowOff>
    </xdr:from>
    <xdr:to>
      <xdr:col>13</xdr:col>
      <xdr:colOff>304800</xdr:colOff>
      <xdr:row>4</xdr:row>
      <xdr:rowOff>66675</xdr:rowOff>
    </xdr:to>
    <xdr:sp macro="" textlink="Calcs!E94">
      <xdr:nvSpPr>
        <xdr:cNvPr id="143" name="TextBox 142">
          <a:extLst>
            <a:ext uri="{FF2B5EF4-FFF2-40B4-BE49-F238E27FC236}">
              <a16:creationId xmlns:a16="http://schemas.microsoft.com/office/drawing/2014/main" id="{00000000-0008-0000-0C00-00008F000000}"/>
            </a:ext>
          </a:extLst>
        </xdr:cNvPr>
        <xdr:cNvSpPr txBox="1"/>
      </xdr:nvSpPr>
      <xdr:spPr>
        <a:xfrm>
          <a:off x="6029325" y="552450"/>
          <a:ext cx="70485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0D133B3-CFA1-42A1-88D6-BD3044AB1D98}" type="TxLink">
            <a:rPr lang="en-US" sz="12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Arial"/>
              <a:cs typeface="Arial"/>
            </a:rPr>
            <a:pPr/>
            <a:t>44</a:t>
          </a:fld>
          <a:endParaRPr lang="en-AU" sz="12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14</xdr:col>
      <xdr:colOff>419100</xdr:colOff>
      <xdr:row>2</xdr:row>
      <xdr:rowOff>142875</xdr:rowOff>
    </xdr:from>
    <xdr:to>
      <xdr:col>16</xdr:col>
      <xdr:colOff>219075</xdr:colOff>
      <xdr:row>4</xdr:row>
      <xdr:rowOff>57150</xdr:rowOff>
    </xdr:to>
    <xdr:sp macro="" textlink="Calcs!F94">
      <xdr:nvSpPr>
        <xdr:cNvPr id="144" name="TextBox 143">
          <a:extLst>
            <a:ext uri="{FF2B5EF4-FFF2-40B4-BE49-F238E27FC236}">
              <a16:creationId xmlns:a16="http://schemas.microsoft.com/office/drawing/2014/main" id="{00000000-0008-0000-0C00-000090000000}"/>
            </a:ext>
          </a:extLst>
        </xdr:cNvPr>
        <xdr:cNvSpPr txBox="1"/>
      </xdr:nvSpPr>
      <xdr:spPr>
        <a:xfrm>
          <a:off x="7334250" y="542925"/>
          <a:ext cx="70485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DC33641-BA6F-4604-8FEC-9A38794124C4}" type="TxLink">
            <a:rPr lang="en-US" sz="12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Arial"/>
              <a:cs typeface="Arial"/>
            </a:rPr>
            <a:pPr/>
            <a:t>4</a:t>
          </a:fld>
          <a:endParaRPr lang="en-AU" sz="12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17</xdr:col>
      <xdr:colOff>438150</xdr:colOff>
      <xdr:row>2</xdr:row>
      <xdr:rowOff>152400</xdr:rowOff>
    </xdr:from>
    <xdr:to>
      <xdr:col>18</xdr:col>
      <xdr:colOff>561975</xdr:colOff>
      <xdr:row>4</xdr:row>
      <xdr:rowOff>66675</xdr:rowOff>
    </xdr:to>
    <xdr:sp macro="" textlink="Calcs!G94">
      <xdr:nvSpPr>
        <xdr:cNvPr id="145" name="TextBox 144">
          <a:extLst>
            <a:ext uri="{FF2B5EF4-FFF2-40B4-BE49-F238E27FC236}">
              <a16:creationId xmlns:a16="http://schemas.microsoft.com/office/drawing/2014/main" id="{00000000-0008-0000-0C00-000091000000}"/>
            </a:ext>
          </a:extLst>
        </xdr:cNvPr>
        <xdr:cNvSpPr txBox="1"/>
      </xdr:nvSpPr>
      <xdr:spPr>
        <a:xfrm>
          <a:off x="8743950" y="552450"/>
          <a:ext cx="70485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810A371-3094-4CF2-BB76-E82DEEF8880B}" type="TxLink">
            <a:rPr lang="en-US" sz="12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Arial"/>
              <a:cs typeface="Arial"/>
            </a:rPr>
            <a:pPr/>
            <a:t>10</a:t>
          </a:fld>
          <a:endParaRPr lang="en-AU" sz="12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0</xdr:col>
      <xdr:colOff>95250</xdr:colOff>
      <xdr:row>5</xdr:row>
      <xdr:rowOff>38100</xdr:rowOff>
    </xdr:from>
    <xdr:to>
      <xdr:col>0</xdr:col>
      <xdr:colOff>180975</xdr:colOff>
      <xdr:row>40</xdr:row>
      <xdr:rowOff>171450</xdr:rowOff>
    </xdr:to>
    <xdr:pic>
      <xdr:nvPicPr>
        <xdr:cNvPr id="146" name="Picture 3">
          <a:extLst>
            <a:ext uri="{FF2B5EF4-FFF2-40B4-BE49-F238E27FC236}">
              <a16:creationId xmlns:a16="http://schemas.microsoft.com/office/drawing/2014/main" id="{00000000-0008-0000-0C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38225"/>
          <a:ext cx="85725" cy="7134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20</xdr:col>
      <xdr:colOff>61911</xdr:colOff>
      <xdr:row>20</xdr:row>
      <xdr:rowOff>47625</xdr:rowOff>
    </xdr:from>
    <xdr:to>
      <xdr:col>21</xdr:col>
      <xdr:colOff>614361</xdr:colOff>
      <xdr:row>21</xdr:row>
      <xdr:rowOff>142875</xdr:rowOff>
    </xdr:to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0000000-0008-0000-0C00-000093000000}"/>
            </a:ext>
          </a:extLst>
        </xdr:cNvPr>
        <xdr:cNvSpPr txBox="1"/>
      </xdr:nvSpPr>
      <xdr:spPr>
        <a:xfrm>
          <a:off x="10491786" y="4048125"/>
          <a:ext cx="116205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Modern No. 20" panose="02070704070505020303" pitchFamily="18" charset="0"/>
              <a:cs typeface="Arial"/>
            </a:rPr>
            <a:t>% of Profit</a:t>
          </a:r>
          <a:endParaRPr lang="en-US" sz="1000" b="0" i="0" u="none" strike="noStrike">
            <a:solidFill>
              <a:schemeClr val="tx1">
                <a:lumMod val="65000"/>
                <a:lumOff val="35000"/>
              </a:schemeClr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xdr:twoCellAnchor>
    <xdr:from>
      <xdr:col>18</xdr:col>
      <xdr:colOff>19050</xdr:colOff>
      <xdr:row>11</xdr:row>
      <xdr:rowOff>171450</xdr:rowOff>
    </xdr:from>
    <xdr:to>
      <xdr:col>18</xdr:col>
      <xdr:colOff>314325</xdr:colOff>
      <xdr:row>15</xdr:row>
      <xdr:rowOff>61913</xdr:rowOff>
    </xdr:to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00000000-0008-0000-0C00-000094000000}"/>
            </a:ext>
          </a:extLst>
        </xdr:cNvPr>
        <xdr:cNvSpPr txBox="1"/>
      </xdr:nvSpPr>
      <xdr:spPr>
        <a:xfrm rot="16200000">
          <a:off x="8813006" y="2569369"/>
          <a:ext cx="690563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Modern No. 20" panose="02070704070505020303" pitchFamily="18" charset="0"/>
              <a:cs typeface="Arial"/>
            </a:rPr>
            <a:t>Growth</a:t>
          </a:r>
          <a:endParaRPr lang="en-US" sz="1000" b="0" i="0" u="none" strike="noStrike">
            <a:solidFill>
              <a:schemeClr val="tx1">
                <a:lumMod val="65000"/>
                <a:lumOff val="35000"/>
              </a:schemeClr>
            </a:solidFill>
            <a:latin typeface="Modern No. 20" panose="02070704070505020303" pitchFamily="18" charset="0"/>
            <a:cs typeface="Arial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</xdr:colOff>
          <xdr:row>15</xdr:row>
          <xdr:rowOff>190500</xdr:rowOff>
        </xdr:from>
        <xdr:to>
          <xdr:col>2</xdr:col>
          <xdr:colOff>563880</xdr:colOff>
          <xdr:row>17</xdr:row>
          <xdr:rowOff>22860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C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99061</xdr:colOff>
      <xdr:row>2</xdr:row>
      <xdr:rowOff>144781</xdr:rowOff>
    </xdr:from>
    <xdr:to>
      <xdr:col>3</xdr:col>
      <xdr:colOff>30916</xdr:colOff>
      <xdr:row>4</xdr:row>
      <xdr:rowOff>137160</xdr:rowOff>
    </xdr:to>
    <xdr:pic>
      <xdr:nvPicPr>
        <xdr:cNvPr id="19" name="Gráfico 5">
          <a:extLst>
            <a:ext uri="{FF2B5EF4-FFF2-40B4-BE49-F238E27FC236}">
              <a16:creationId xmlns:a16="http://schemas.microsoft.com/office/drawing/2014/main" id="{0A007858-4E2B-A64A-A6D6-74E5D99A0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96DAC541-7B7A-43D3-8B79-37D633B846F1}">
              <asvg:svgBlip xmlns:asvg="http://schemas.microsoft.com/office/drawing/2016/SVG/main" r:embed="rId25"/>
            </a:ext>
          </a:extLst>
        </a:blip>
        <a:stretch>
          <a:fillRect/>
        </a:stretch>
      </xdr:blipFill>
      <xdr:spPr>
        <a:xfrm>
          <a:off x="99061" y="541021"/>
          <a:ext cx="1394895" cy="388619"/>
        </a:xfrm>
        <a:prstGeom prst="rect">
          <a:avLst/>
        </a:prstGeom>
      </xdr:spPr>
    </xdr:pic>
    <xdr:clientData/>
  </xdr:twoCellAnchor>
  <xdr:twoCellAnchor editAs="oneCell">
    <xdr:from>
      <xdr:col>3</xdr:col>
      <xdr:colOff>129542</xdr:colOff>
      <xdr:row>3</xdr:row>
      <xdr:rowOff>7620</xdr:rowOff>
    </xdr:from>
    <xdr:to>
      <xdr:col>3</xdr:col>
      <xdr:colOff>472440</xdr:colOff>
      <xdr:row>4</xdr:row>
      <xdr:rowOff>160020</xdr:rowOff>
    </xdr:to>
    <xdr:pic>
      <xdr:nvPicPr>
        <xdr:cNvPr id="24" name="Imagen 29" descr="Logotipo">
          <a:extLst>
            <a:ext uri="{FF2B5EF4-FFF2-40B4-BE49-F238E27FC236}">
              <a16:creationId xmlns:a16="http://schemas.microsoft.com/office/drawing/2014/main" id="{F88DEBF8-8131-C2F2-97CC-1C8675C1A755}"/>
            </a:ext>
          </a:extLst>
        </xdr:cNvPr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582" y="601980"/>
          <a:ext cx="342898" cy="350520"/>
        </a:xfrm>
        <a:prstGeom prst="rect">
          <a:avLst/>
        </a:prstGeom>
      </xdr:spPr>
    </xdr:pic>
    <xdr:clientData/>
  </xdr:twoCellAnchor>
  <xdr:twoCellAnchor editAs="oneCell">
    <xdr:from>
      <xdr:col>22</xdr:col>
      <xdr:colOff>358140</xdr:colOff>
      <xdr:row>2</xdr:row>
      <xdr:rowOff>81748</xdr:rowOff>
    </xdr:from>
    <xdr:to>
      <xdr:col>23</xdr:col>
      <xdr:colOff>434340</xdr:colOff>
      <xdr:row>5</xdr:row>
      <xdr:rowOff>13976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3B2DD80-FC6C-EC12-98DD-4DA2568D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0120" y="477988"/>
          <a:ext cx="701040" cy="526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224118</xdr:colOff>
      <xdr:row>1</xdr:row>
      <xdr:rowOff>0</xdr:rowOff>
    </xdr:from>
    <xdr:to>
      <xdr:col>23</xdr:col>
      <xdr:colOff>480060</xdr:colOff>
      <xdr:row>2</xdr:row>
      <xdr:rowOff>0</xdr:rowOff>
    </xdr:to>
    <xdr:sp macro="" textlink="">
      <xdr:nvSpPr>
        <xdr:cNvPr id="29" name="Rectángulo 33">
          <a:extLst>
            <a:ext uri="{FF2B5EF4-FFF2-40B4-BE49-F238E27FC236}">
              <a16:creationId xmlns:a16="http://schemas.microsoft.com/office/drawing/2014/main" id="{C5D83A0D-4C6C-99E0-08D7-627146DB26F5}"/>
            </a:ext>
          </a:extLst>
        </xdr:cNvPr>
        <xdr:cNvSpPr/>
      </xdr:nvSpPr>
      <xdr:spPr>
        <a:xfrm>
          <a:off x="3514165" y="197224"/>
          <a:ext cx="9624060" cy="197223"/>
        </a:xfrm>
        <a:prstGeom prst="rect">
          <a:avLst/>
        </a:prstGeom>
        <a:solidFill>
          <a:srgbClr val="00E18A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14</xdr:col>
      <xdr:colOff>107576</xdr:colOff>
      <xdr:row>25</xdr:row>
      <xdr:rowOff>188258</xdr:rowOff>
    </xdr:from>
    <xdr:to>
      <xdr:col>15</xdr:col>
      <xdr:colOff>347983</xdr:colOff>
      <xdr:row>28</xdr:row>
      <xdr:rowOff>35858</xdr:rowOff>
    </xdr:to>
    <xdr:pic>
      <xdr:nvPicPr>
        <xdr:cNvPr id="7" name="Gráfico 25">
          <a:extLst>
            <a:ext uri="{FF2B5EF4-FFF2-40B4-BE49-F238E27FC236}">
              <a16:creationId xmlns:a16="http://schemas.microsoft.com/office/drawing/2014/main" id="{9E1C6161-E9B4-2F64-32B8-4C9B06CEE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96DAC541-7B7A-43D3-8B79-37D633B846F1}">
              <asvg:svgBlip xmlns:asvg="http://schemas.microsoft.com/office/drawing/2016/SVG/main" r:embed="rId29"/>
            </a:ext>
          </a:extLst>
        </a:blip>
        <a:stretch>
          <a:fillRect/>
        </a:stretch>
      </xdr:blipFill>
      <xdr:spPr>
        <a:xfrm>
          <a:off x="7342094" y="5118846"/>
          <a:ext cx="742430" cy="439271"/>
        </a:xfrm>
        <a:prstGeom prst="rect">
          <a:avLst/>
        </a:prstGeom>
      </xdr:spPr>
    </xdr:pic>
    <xdr:clientData/>
  </xdr:twoCellAnchor>
  <xdr:twoCellAnchor editAs="oneCell">
    <xdr:from>
      <xdr:col>19</xdr:col>
      <xdr:colOff>188259</xdr:colOff>
      <xdr:row>25</xdr:row>
      <xdr:rowOff>161365</xdr:rowOff>
    </xdr:from>
    <xdr:to>
      <xdr:col>20</xdr:col>
      <xdr:colOff>302945</xdr:colOff>
      <xdr:row>28</xdr:row>
      <xdr:rowOff>26894</xdr:rowOff>
    </xdr:to>
    <xdr:pic>
      <xdr:nvPicPr>
        <xdr:cNvPr id="23" name="Gráfico 11">
          <a:extLst>
            <a:ext uri="{FF2B5EF4-FFF2-40B4-BE49-F238E27FC236}">
              <a16:creationId xmlns:a16="http://schemas.microsoft.com/office/drawing/2014/main" id="{779E7937-93ED-8911-D17D-BEB01FF5C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96DAC541-7B7A-43D3-8B79-37D633B846F1}">
              <asvg:svgBlip xmlns:asvg="http://schemas.microsoft.com/office/drawing/2016/SVG/main" r:embed="rId31"/>
            </a:ext>
          </a:extLst>
        </a:blip>
        <a:stretch>
          <a:fillRect/>
        </a:stretch>
      </xdr:blipFill>
      <xdr:spPr>
        <a:xfrm>
          <a:off x="10183906" y="5091953"/>
          <a:ext cx="858757" cy="457200"/>
        </a:xfrm>
        <a:prstGeom prst="rect">
          <a:avLst/>
        </a:prstGeom>
      </xdr:spPr>
    </xdr:pic>
    <xdr:clientData/>
  </xdr:twoCellAnchor>
  <xdr:twoCellAnchor editAs="oneCell">
    <xdr:from>
      <xdr:col>4</xdr:col>
      <xdr:colOff>206188</xdr:colOff>
      <xdr:row>25</xdr:row>
      <xdr:rowOff>134470</xdr:rowOff>
    </xdr:from>
    <xdr:to>
      <xdr:col>5</xdr:col>
      <xdr:colOff>706772</xdr:colOff>
      <xdr:row>28</xdr:row>
      <xdr:rowOff>77725</xdr:rowOff>
    </xdr:to>
    <xdr:pic>
      <xdr:nvPicPr>
        <xdr:cNvPr id="26" name="Gráfico 3">
          <a:extLst>
            <a:ext uri="{FF2B5EF4-FFF2-40B4-BE49-F238E27FC236}">
              <a16:creationId xmlns:a16="http://schemas.microsoft.com/office/drawing/2014/main" id="{63694531-B787-4E65-C439-7CF9C34B5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96DAC541-7B7A-43D3-8B79-37D633B846F1}">
              <asvg:svgBlip xmlns:asvg="http://schemas.microsoft.com/office/drawing/2016/SVG/main" r:embed="rId33"/>
            </a:ext>
          </a:extLst>
        </a:blip>
        <a:stretch>
          <a:fillRect/>
        </a:stretch>
      </xdr:blipFill>
      <xdr:spPr>
        <a:xfrm>
          <a:off x="2438400" y="5065058"/>
          <a:ext cx="823313" cy="534926"/>
        </a:xfrm>
        <a:prstGeom prst="rect">
          <a:avLst/>
        </a:prstGeom>
      </xdr:spPr>
    </xdr:pic>
    <xdr:clientData/>
  </xdr:twoCellAnchor>
  <xdr:twoCellAnchor editAs="oneCell">
    <xdr:from>
      <xdr:col>9</xdr:col>
      <xdr:colOff>224116</xdr:colOff>
      <xdr:row>25</xdr:row>
      <xdr:rowOff>84031</xdr:rowOff>
    </xdr:from>
    <xdr:to>
      <xdr:col>10</xdr:col>
      <xdr:colOff>337296</xdr:colOff>
      <xdr:row>28</xdr:row>
      <xdr:rowOff>136151</xdr:rowOff>
    </xdr:to>
    <xdr:pic>
      <xdr:nvPicPr>
        <xdr:cNvPr id="30" name="Gráfico 25">
          <a:extLst>
            <a:ext uri="{FF2B5EF4-FFF2-40B4-BE49-F238E27FC236}">
              <a16:creationId xmlns:a16="http://schemas.microsoft.com/office/drawing/2014/main" id="{413DA9FB-2530-1D2E-8001-FD5BB626E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96DAC541-7B7A-43D3-8B79-37D633B846F1}">
              <asvg:svgBlip xmlns:asvg="http://schemas.microsoft.com/office/drawing/2016/SVG/main" r:embed="rId35"/>
            </a:ext>
          </a:extLst>
        </a:blip>
        <a:stretch>
          <a:fillRect/>
        </a:stretch>
      </xdr:blipFill>
      <xdr:spPr>
        <a:xfrm>
          <a:off x="5020234" y="5014619"/>
          <a:ext cx="615203" cy="643791"/>
        </a:xfrm>
        <a:prstGeom prst="rect">
          <a:avLst/>
        </a:prstGeom>
      </xdr:spPr>
    </xdr:pic>
    <xdr:clientData/>
  </xdr:twoCellAnchor>
  <xdr:twoCellAnchor editAs="oneCell">
    <xdr:from>
      <xdr:col>16</xdr:col>
      <xdr:colOff>457199</xdr:colOff>
      <xdr:row>30</xdr:row>
      <xdr:rowOff>79432</xdr:rowOff>
    </xdr:from>
    <xdr:to>
      <xdr:col>18</xdr:col>
      <xdr:colOff>3127</xdr:colOff>
      <xdr:row>33</xdr:row>
      <xdr:rowOff>2059</xdr:rowOff>
    </xdr:to>
    <xdr:pic>
      <xdr:nvPicPr>
        <xdr:cNvPr id="31" name="Gráfico 22">
          <a:extLst>
            <a:ext uri="{FF2B5EF4-FFF2-40B4-BE49-F238E27FC236}">
              <a16:creationId xmlns:a16="http://schemas.microsoft.com/office/drawing/2014/main" id="{B4B2717B-D9DE-D576-0880-1718991BB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96DAC541-7B7A-43D3-8B79-37D633B846F1}">
              <asvg:svgBlip xmlns:asvg="http://schemas.microsoft.com/office/drawing/2016/SVG/main" r:embed="rId37"/>
            </a:ext>
          </a:extLst>
        </a:blip>
        <a:stretch>
          <a:fillRect/>
        </a:stretch>
      </xdr:blipFill>
      <xdr:spPr>
        <a:xfrm>
          <a:off x="8624046" y="5996138"/>
          <a:ext cx="639622" cy="514297"/>
        </a:xfrm>
        <a:prstGeom prst="rect">
          <a:avLst/>
        </a:prstGeom>
      </xdr:spPr>
    </xdr:pic>
    <xdr:clientData/>
  </xdr:twoCellAnchor>
  <xdr:twoCellAnchor editAs="oneCell">
    <xdr:from>
      <xdr:col>9</xdr:col>
      <xdr:colOff>89647</xdr:colOff>
      <xdr:row>30</xdr:row>
      <xdr:rowOff>71330</xdr:rowOff>
    </xdr:from>
    <xdr:to>
      <xdr:col>10</xdr:col>
      <xdr:colOff>195249</xdr:colOff>
      <xdr:row>32</xdr:row>
      <xdr:rowOff>111104</xdr:rowOff>
    </xdr:to>
    <xdr:pic>
      <xdr:nvPicPr>
        <xdr:cNvPr id="32" name="Gráfico 20">
          <a:extLst>
            <a:ext uri="{FF2B5EF4-FFF2-40B4-BE49-F238E27FC236}">
              <a16:creationId xmlns:a16="http://schemas.microsoft.com/office/drawing/2014/main" id="{D2EFF9D5-9B80-8DC2-4FB9-1F6192970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96DAC541-7B7A-43D3-8B79-37D633B846F1}">
              <asvg:svgBlip xmlns:asvg="http://schemas.microsoft.com/office/drawing/2016/SVG/main" r:embed="rId39"/>
            </a:ext>
          </a:extLst>
        </a:blip>
        <a:stretch>
          <a:fillRect/>
        </a:stretch>
      </xdr:blipFill>
      <xdr:spPr>
        <a:xfrm>
          <a:off x="4885765" y="5988036"/>
          <a:ext cx="607625" cy="434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931FA-9D3C-4253-BDA5-FD3C272970F4}">
  <sheetPr codeName="Sheet11">
    <tabColor theme="7" tint="0.59999389629810485"/>
  </sheetPr>
  <dimension ref="B1:E14"/>
  <sheetViews>
    <sheetView workbookViewId="0">
      <selection activeCell="E8" sqref="E8"/>
    </sheetView>
  </sheetViews>
  <sheetFormatPr defaultRowHeight="13.2" x14ac:dyDescent="0.25"/>
  <cols>
    <col min="1" max="1" width="4.5546875" customWidth="1"/>
    <col min="2" max="2" width="12.88671875" customWidth="1"/>
    <col min="3" max="3" width="12.44140625" customWidth="1"/>
    <col min="4" max="4" width="30.44140625" bestFit="1" customWidth="1"/>
    <col min="5" max="5" width="29.33203125" bestFit="1" customWidth="1"/>
  </cols>
  <sheetData>
    <row r="1" spans="2:5" x14ac:dyDescent="0.25">
      <c r="B1" s="15" t="s">
        <v>142</v>
      </c>
      <c r="C1" s="15" t="s">
        <v>141</v>
      </c>
      <c r="D1" s="15" t="s">
        <v>145</v>
      </c>
      <c r="E1" s="15" t="s">
        <v>168</v>
      </c>
    </row>
    <row r="2" spans="2:5" ht="18.75" customHeight="1" x14ac:dyDescent="0.25">
      <c r="B2" s="33" t="s">
        <v>143</v>
      </c>
      <c r="C2" s="38" t="s">
        <v>137</v>
      </c>
      <c r="D2" s="38" t="s">
        <v>144</v>
      </c>
    </row>
    <row r="3" spans="2:5" ht="18.75" customHeight="1" x14ac:dyDescent="0.25">
      <c r="B3" s="33" t="s">
        <v>130</v>
      </c>
      <c r="C3" s="38" t="s">
        <v>137</v>
      </c>
      <c r="D3" s="38" t="s">
        <v>146</v>
      </c>
    </row>
    <row r="4" spans="2:5" ht="18.75" customHeight="1" x14ac:dyDescent="0.25">
      <c r="B4" s="34" t="s">
        <v>41</v>
      </c>
      <c r="C4" s="38" t="s">
        <v>138</v>
      </c>
      <c r="D4" s="38" t="s">
        <v>147</v>
      </c>
    </row>
    <row r="5" spans="2:5" ht="18.75" customHeight="1" x14ac:dyDescent="0.25">
      <c r="B5" s="34" t="s">
        <v>79</v>
      </c>
      <c r="C5" s="38" t="s">
        <v>138</v>
      </c>
      <c r="D5" s="38" t="s">
        <v>126</v>
      </c>
    </row>
    <row r="6" spans="2:5" ht="18.75" customHeight="1" x14ac:dyDescent="0.25">
      <c r="B6" s="34" t="s">
        <v>100</v>
      </c>
      <c r="C6" s="38" t="s">
        <v>138</v>
      </c>
      <c r="D6" s="38" t="s">
        <v>149</v>
      </c>
    </row>
    <row r="7" spans="2:5" ht="18.75" customHeight="1" x14ac:dyDescent="0.25">
      <c r="B7" s="34" t="s">
        <v>131</v>
      </c>
      <c r="C7" s="38" t="s">
        <v>138</v>
      </c>
      <c r="D7" s="38" t="s">
        <v>150</v>
      </c>
    </row>
    <row r="8" spans="2:5" ht="18.75" customHeight="1" x14ac:dyDescent="0.25">
      <c r="B8" s="34" t="s">
        <v>132</v>
      </c>
      <c r="C8" s="38" t="s">
        <v>138</v>
      </c>
      <c r="D8" s="38" t="s">
        <v>151</v>
      </c>
    </row>
    <row r="9" spans="2:5" ht="18.75" customHeight="1" x14ac:dyDescent="0.25">
      <c r="B9" s="34" t="s">
        <v>133</v>
      </c>
      <c r="C9" s="38" t="s">
        <v>138</v>
      </c>
      <c r="D9" s="38" t="s">
        <v>152</v>
      </c>
    </row>
    <row r="10" spans="2:5" ht="18.75" customHeight="1" x14ac:dyDescent="0.25">
      <c r="B10" s="34" t="s">
        <v>82</v>
      </c>
      <c r="C10" s="38" t="s">
        <v>138</v>
      </c>
      <c r="D10" s="38" t="s">
        <v>153</v>
      </c>
    </row>
    <row r="11" spans="2:5" ht="18.75" customHeight="1" x14ac:dyDescent="0.25">
      <c r="B11" s="35" t="s">
        <v>134</v>
      </c>
      <c r="C11" s="38" t="s">
        <v>139</v>
      </c>
      <c r="D11" s="38" t="s">
        <v>154</v>
      </c>
    </row>
    <row r="12" spans="2:5" ht="18.75" customHeight="1" x14ac:dyDescent="0.25">
      <c r="B12" s="35" t="s">
        <v>135</v>
      </c>
      <c r="C12" s="38" t="s">
        <v>139</v>
      </c>
      <c r="D12" s="38" t="s">
        <v>155</v>
      </c>
    </row>
    <row r="13" spans="2:5" ht="18.75" customHeight="1" x14ac:dyDescent="0.25">
      <c r="B13" s="36" t="s">
        <v>114</v>
      </c>
      <c r="C13" s="38" t="s">
        <v>139</v>
      </c>
      <c r="D13" s="38" t="s">
        <v>156</v>
      </c>
      <c r="E13" s="38" t="s">
        <v>169</v>
      </c>
    </row>
    <row r="14" spans="2:5" ht="18.75" customHeight="1" x14ac:dyDescent="0.25">
      <c r="B14" s="37" t="s">
        <v>136</v>
      </c>
      <c r="C14" s="38" t="s">
        <v>140</v>
      </c>
      <c r="D14" s="38" t="s">
        <v>148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rgb="FF92D050"/>
  </sheetPr>
  <dimension ref="A1:Q95"/>
  <sheetViews>
    <sheetView workbookViewId="0">
      <pane ySplit="1" topLeftCell="A72" activePane="bottomLeft" state="frozen"/>
      <selection activeCell="E74" sqref="E74"/>
      <selection pane="bottomLeft" activeCell="E74" sqref="E74"/>
    </sheetView>
  </sheetViews>
  <sheetFormatPr defaultRowHeight="13.2" x14ac:dyDescent="0.25"/>
  <cols>
    <col min="1" max="1" width="13.5546875" customWidth="1"/>
    <col min="2" max="2" width="14.44140625" customWidth="1"/>
    <col min="3" max="3" width="13" bestFit="1" customWidth="1"/>
    <col min="4" max="4" width="12.88671875" bestFit="1" customWidth="1"/>
    <col min="5" max="7" width="11.109375" customWidth="1"/>
    <col min="8" max="8" width="10.6640625" bestFit="1" customWidth="1"/>
    <col min="9" max="12" width="10.6640625" customWidth="1"/>
    <col min="13" max="13" width="11.109375" customWidth="1"/>
    <col min="16" max="16" width="9.88671875" bestFit="1" customWidth="1"/>
  </cols>
  <sheetData>
    <row r="1" spans="1:17" x14ac:dyDescent="0.25">
      <c r="A1" s="14" t="s">
        <v>23</v>
      </c>
      <c r="B1" s="14" t="s">
        <v>69</v>
      </c>
      <c r="C1" s="14" t="s">
        <v>29</v>
      </c>
      <c r="D1" s="14" t="s">
        <v>28</v>
      </c>
      <c r="E1" s="14" t="s">
        <v>27</v>
      </c>
      <c r="F1" s="14" t="s">
        <v>26</v>
      </c>
      <c r="G1" s="14" t="s">
        <v>25</v>
      </c>
      <c r="H1" s="14" t="s">
        <v>24</v>
      </c>
      <c r="I1" s="14"/>
      <c r="J1" s="17" t="str">
        <f ca="1">OFFSET(B1,0,CHOOSE(Dashboard!$D$17,1,3,5),1,1)</f>
        <v xml:space="preserve">Rev Actual </v>
      </c>
      <c r="K1" s="17" t="str">
        <f ca="1">OFFSET(C1,0,CHOOSE(Dashboard!$D$17,1,3,5),1,1)</f>
        <v>Rev Budget</v>
      </c>
      <c r="L1" s="17"/>
      <c r="M1" s="14" t="s">
        <v>111</v>
      </c>
      <c r="N1" s="14" t="s">
        <v>54</v>
      </c>
      <c r="O1" s="17" t="str">
        <f>I1&amp;" Actual"</f>
        <v xml:space="preserve"> Actual</v>
      </c>
      <c r="P1" s="17" t="str">
        <f>I1&amp;" Budget"</f>
        <v xml:space="preserve"> Budget</v>
      </c>
      <c r="Q1" s="14" t="s">
        <v>107</v>
      </c>
    </row>
    <row r="2" spans="1:17" s="39" customFormat="1" x14ac:dyDescent="0.25">
      <c r="A2" s="39" t="str">
        <f>INDEX(Lists!$B$2:$B$6,Lists!$A$2,1)</f>
        <v>CDMX</v>
      </c>
      <c r="B2" s="41">
        <f>Lists!H2</f>
        <v>44927</v>
      </c>
      <c r="C2" s="55">
        <f>SUMPRODUCT((Data!$B$2:$B$122=$B2)*(Data!$A$2:$A$122=Lists!$A$3)*(Data!C$2:C$122))</f>
        <v>8679</v>
      </c>
      <c r="D2" s="55">
        <f>SUMPRODUCT((Data!$B$2:$B$122=$B2)*(Data!$A$2:$A$122=Lists!$A$3)*(Data!D$2:D$122))</f>
        <v>7164.4428885847483</v>
      </c>
      <c r="E2" s="55">
        <f>SUMPRODUCT((Data!$B$2:$B$122=$B2)*(Data!$A$2:$A$122=Lists!$A$3)*(Data!E$2:E$122))</f>
        <v>12229.5</v>
      </c>
      <c r="F2" s="55">
        <f>SUMPRODUCT((Data!$B$2:$B$122=$B2)*(Data!$A$2:$A$122=Lists!$A$3)*(Data!F$2:F$122))</f>
        <v>11006.55</v>
      </c>
      <c r="G2" s="55">
        <f>SUMPRODUCT((Data!$B$2:$B$122=$B2)*(Data!$A$2:$A$122=Lists!$A$3)*(Data!G$2:G$122))</f>
        <v>3550.5</v>
      </c>
      <c r="H2" s="55">
        <f>SUMPRODUCT((Data!$B$2:$B$122=$B2)*(Data!$A$2:$A$122=Lists!$A$3)*(Data!H$2:H$122))</f>
        <v>3842.1071114152505</v>
      </c>
      <c r="J2" s="42">
        <f ca="1">OFFSET(B2,0,CHOOSE(Dashboard!$D$17,1,3,5),1,1)</f>
        <v>12229.5</v>
      </c>
      <c r="K2" s="42">
        <f ca="1">OFFSET(C2,0,CHOOSE(Dashboard!$D$17,1,3,5),1,1)</f>
        <v>11006.55</v>
      </c>
      <c r="M2" s="39">
        <f>Dashboard!S8</f>
        <v>19</v>
      </c>
      <c r="N2" s="41">
        <f t="shared" ref="N2:N25" ca="1" si="0">IF(ISERROR(O2),NA(),B2)</f>
        <v>44927</v>
      </c>
      <c r="O2" s="42">
        <f t="shared" ref="O2:O25" ca="1" si="1">OFFSET($J$1,IF(ROW()-1&gt;$M$2,NA(),ROW()-1),0,1,1)</f>
        <v>12229.5</v>
      </c>
      <c r="P2" s="42">
        <f t="shared" ref="P2:P25" ca="1" si="2">OFFSET($K$1,IF(ROW()-1&gt;$M$2,NA(),ROW()-1),0,1,1)</f>
        <v>11006.55</v>
      </c>
      <c r="Q2" s="56">
        <f ca="1">IF(ISERROR(O2),"",O2/1000)</f>
        <v>12.2295</v>
      </c>
    </row>
    <row r="3" spans="1:17" s="39" customFormat="1" x14ac:dyDescent="0.25">
      <c r="A3" s="39" t="str">
        <f>INDEX(Lists!$B$2:$B$6,Lists!$A$2,1)</f>
        <v>CDMX</v>
      </c>
      <c r="B3" s="41">
        <f>Lists!H3</f>
        <v>44958</v>
      </c>
      <c r="C3" s="55">
        <f>SUMPRODUCT((Data!$B$2:$B$122=$B3)*(Data!$A$2:$A$122=Lists!$A$3)*(Data!C$2:C$122))</f>
        <v>9240</v>
      </c>
      <c r="D3" s="55">
        <f>SUMPRODUCT((Data!$B$2:$B$122=$B3)*(Data!$A$2:$A$122=Lists!$A$3)*(Data!D$2:D$122))</f>
        <v>7427.8301529600003</v>
      </c>
      <c r="E3" s="55">
        <f>SUMPRODUCT((Data!$B$2:$B$122=$B3)*(Data!$A$2:$A$122=Lists!$A$3)*(Data!E$2:E$122))</f>
        <v>13020</v>
      </c>
      <c r="F3" s="55">
        <f>SUMPRODUCT((Data!$B$2:$B$122=$B3)*(Data!$A$2:$A$122=Lists!$A$3)*(Data!F$2:F$122))</f>
        <v>11718</v>
      </c>
      <c r="G3" s="55">
        <f>SUMPRODUCT((Data!$B$2:$B$122=$B3)*(Data!$A$2:$A$122=Lists!$A$3)*(Data!G$2:G$122))</f>
        <v>3780</v>
      </c>
      <c r="H3" s="55">
        <f>SUMPRODUCT((Data!$B$2:$B$122=$B3)*(Data!$A$2:$A$122=Lists!$A$3)*(Data!H$2:H$122))</f>
        <v>4290.1698470399997</v>
      </c>
      <c r="J3" s="42">
        <f ca="1">OFFSET(B3,0,CHOOSE(Dashboard!$D$17,1,3,5),1,1)</f>
        <v>13020</v>
      </c>
      <c r="K3" s="42">
        <f ca="1">OFFSET(C3,0,CHOOSE(Dashboard!$D$17,1,3,5),1,1)</f>
        <v>11718</v>
      </c>
      <c r="N3" s="41">
        <f t="shared" ca="1" si="0"/>
        <v>44958</v>
      </c>
      <c r="O3" s="42">
        <f t="shared" ca="1" si="1"/>
        <v>13020</v>
      </c>
      <c r="P3" s="42">
        <f t="shared" ca="1" si="2"/>
        <v>11718</v>
      </c>
      <c r="Q3" s="56">
        <f t="shared" ref="Q3:Q25" ca="1" si="3">IF(ISERROR(O3),"",O3/1000)</f>
        <v>13.02</v>
      </c>
    </row>
    <row r="4" spans="1:17" s="39" customFormat="1" x14ac:dyDescent="0.25">
      <c r="A4" s="39" t="str">
        <f>INDEX(Lists!$B$2:$B$6,Lists!$A$2,1)</f>
        <v>CDMX</v>
      </c>
      <c r="B4" s="41">
        <f>Lists!H4</f>
        <v>44986</v>
      </c>
      <c r="C4" s="55">
        <f>SUMPRODUCT((Data!$B$2:$B$122=$B4)*(Data!$A$2:$A$122=Lists!$A$3)*(Data!C$2:C$122))</f>
        <v>7964</v>
      </c>
      <c r="D4" s="55">
        <f>SUMPRODUCT((Data!$B$2:$B$122=$B4)*(Data!$A$2:$A$122=Lists!$A$3)*(Data!D$2:D$122))</f>
        <v>7381.6184712330014</v>
      </c>
      <c r="E4" s="55">
        <f>SUMPRODUCT((Data!$B$2:$B$122=$B4)*(Data!$A$2:$A$122=Lists!$A$3)*(Data!E$2:E$122))</f>
        <v>11222</v>
      </c>
      <c r="F4" s="55">
        <f>SUMPRODUCT((Data!$B$2:$B$122=$B4)*(Data!$A$2:$A$122=Lists!$A$3)*(Data!F$2:F$122))</f>
        <v>10099.800000000001</v>
      </c>
      <c r="G4" s="55">
        <f>SUMPRODUCT((Data!$B$2:$B$122=$B4)*(Data!$A$2:$A$122=Lists!$A$3)*(Data!G$2:G$122))</f>
        <v>3258</v>
      </c>
      <c r="H4" s="55">
        <f>SUMPRODUCT((Data!$B$2:$B$122=$B4)*(Data!$A$2:$A$122=Lists!$A$3)*(Data!H$2:H$122))</f>
        <v>2718.1815287669997</v>
      </c>
      <c r="J4" s="42">
        <f ca="1">OFFSET(B4,0,CHOOSE(Dashboard!$D$17,1,3,5),1,1)</f>
        <v>11222</v>
      </c>
      <c r="K4" s="42">
        <f ca="1">OFFSET(C4,0,CHOOSE(Dashboard!$D$17,1,3,5),1,1)</f>
        <v>10099.800000000001</v>
      </c>
      <c r="N4" s="41">
        <f t="shared" ca="1" si="0"/>
        <v>44986</v>
      </c>
      <c r="O4" s="42">
        <f t="shared" ca="1" si="1"/>
        <v>11222</v>
      </c>
      <c r="P4" s="42">
        <f t="shared" ca="1" si="2"/>
        <v>10099.800000000001</v>
      </c>
      <c r="Q4" s="56">
        <f t="shared" ca="1" si="3"/>
        <v>11.222</v>
      </c>
    </row>
    <row r="5" spans="1:17" s="39" customFormat="1" x14ac:dyDescent="0.25">
      <c r="A5" s="39" t="str">
        <f>INDEX(Lists!$B$2:$B$6,Lists!$A$2,1)</f>
        <v>CDMX</v>
      </c>
      <c r="B5" s="41">
        <f>Lists!H5</f>
        <v>45017</v>
      </c>
      <c r="C5" s="55">
        <f>SUMPRODUCT((Data!$B$2:$B$122=$B5)*(Data!$A$2:$A$122=Lists!$A$3)*(Data!C$2:C$122))</f>
        <v>7370</v>
      </c>
      <c r="D5" s="55">
        <f>SUMPRODUCT((Data!$B$2:$B$122=$B5)*(Data!$A$2:$A$122=Lists!$A$3)*(Data!D$2:D$122))</f>
        <v>6610.8485990249992</v>
      </c>
      <c r="E5" s="55">
        <f>SUMPRODUCT((Data!$B$2:$B$122=$B5)*(Data!$A$2:$A$122=Lists!$A$3)*(Data!E$2:E$122))</f>
        <v>10385</v>
      </c>
      <c r="F5" s="55">
        <f>SUMPRODUCT((Data!$B$2:$B$122=$B5)*(Data!$A$2:$A$122=Lists!$A$3)*(Data!F$2:F$122))</f>
        <v>9346.5</v>
      </c>
      <c r="G5" s="55">
        <f>SUMPRODUCT((Data!$B$2:$B$122=$B5)*(Data!$A$2:$A$122=Lists!$A$3)*(Data!G$2:G$122))</f>
        <v>3015</v>
      </c>
      <c r="H5" s="55">
        <f>SUMPRODUCT((Data!$B$2:$B$122=$B5)*(Data!$A$2:$A$122=Lists!$A$3)*(Data!H$2:H$122))</f>
        <v>2735.6514009750003</v>
      </c>
      <c r="J5" s="42">
        <f ca="1">OFFSET(B5,0,CHOOSE(Dashboard!$D$17,1,3,5),1,1)</f>
        <v>10385</v>
      </c>
      <c r="K5" s="42">
        <f ca="1">OFFSET(C5,0,CHOOSE(Dashboard!$D$17,1,3,5),1,1)</f>
        <v>9346.5</v>
      </c>
      <c r="N5" s="41">
        <f t="shared" ca="1" si="0"/>
        <v>45017</v>
      </c>
      <c r="O5" s="42">
        <f t="shared" ca="1" si="1"/>
        <v>10385</v>
      </c>
      <c r="P5" s="42">
        <f t="shared" ca="1" si="2"/>
        <v>9346.5</v>
      </c>
      <c r="Q5" s="56">
        <f t="shared" ca="1" si="3"/>
        <v>10.385</v>
      </c>
    </row>
    <row r="6" spans="1:17" s="39" customFormat="1" x14ac:dyDescent="0.25">
      <c r="A6" s="39" t="str">
        <f>INDEX(Lists!$B$2:$B$6,Lists!$A$2,1)</f>
        <v>CDMX</v>
      </c>
      <c r="B6" s="41">
        <f>Lists!H6</f>
        <v>45047</v>
      </c>
      <c r="C6" s="55">
        <f>SUMPRODUCT((Data!$B$2:$B$122=$B6)*(Data!$A$2:$A$122=Lists!$A$3)*(Data!C$2:C$122))</f>
        <v>6963</v>
      </c>
      <c r="D6" s="55">
        <f>SUMPRODUCT((Data!$B$2:$B$122=$B6)*(Data!$A$2:$A$122=Lists!$A$3)*(Data!D$2:D$122))</f>
        <v>5804.6646790147497</v>
      </c>
      <c r="E6" s="55">
        <f>SUMPRODUCT((Data!$B$2:$B$122=$B6)*(Data!$A$2:$A$122=Lists!$A$3)*(Data!E$2:E$122))</f>
        <v>9811.5</v>
      </c>
      <c r="F6" s="55">
        <f>SUMPRODUCT((Data!$B$2:$B$122=$B6)*(Data!$A$2:$A$122=Lists!$A$3)*(Data!F$2:F$122))</f>
        <v>8830.35</v>
      </c>
      <c r="G6" s="55">
        <f>SUMPRODUCT((Data!$B$2:$B$122=$B6)*(Data!$A$2:$A$122=Lists!$A$3)*(Data!G$2:G$122))</f>
        <v>2848.5</v>
      </c>
      <c r="H6" s="55">
        <f>SUMPRODUCT((Data!$B$2:$B$122=$B6)*(Data!$A$2:$A$122=Lists!$A$3)*(Data!H$2:H$122))</f>
        <v>3025.6853209852502</v>
      </c>
      <c r="J6" s="42">
        <f ca="1">OFFSET(B6,0,CHOOSE(Dashboard!$D$17,1,3,5),1,1)</f>
        <v>9811.5</v>
      </c>
      <c r="K6" s="42">
        <f ca="1">OFFSET(C6,0,CHOOSE(Dashboard!$D$17,1,3,5),1,1)</f>
        <v>8830.35</v>
      </c>
      <c r="N6" s="41">
        <f t="shared" ca="1" si="0"/>
        <v>45047</v>
      </c>
      <c r="O6" s="42">
        <f t="shared" ca="1" si="1"/>
        <v>9811.5</v>
      </c>
      <c r="P6" s="42">
        <f t="shared" ca="1" si="2"/>
        <v>8830.35</v>
      </c>
      <c r="Q6" s="56">
        <f t="shared" ca="1" si="3"/>
        <v>9.8115000000000006</v>
      </c>
    </row>
    <row r="7" spans="1:17" s="39" customFormat="1" x14ac:dyDescent="0.25">
      <c r="A7" s="39" t="str">
        <f>INDEX(Lists!$B$2:$B$6,Lists!$A$2,1)</f>
        <v>CDMX</v>
      </c>
      <c r="B7" s="41">
        <f>Lists!H7</f>
        <v>45078</v>
      </c>
      <c r="C7" s="55">
        <f>SUMPRODUCT((Data!$B$2:$B$122=$B7)*(Data!$A$2:$A$122=Lists!$A$3)*(Data!C$2:C$122))</f>
        <v>9988</v>
      </c>
      <c r="D7" s="55">
        <f>SUMPRODUCT((Data!$B$2:$B$122=$B7)*(Data!$A$2:$A$122=Lists!$A$3)*(Data!D$2:D$122))</f>
        <v>9164.4927586920003</v>
      </c>
      <c r="E7" s="55">
        <f>SUMPRODUCT((Data!$B$2:$B$122=$B7)*(Data!$A$2:$A$122=Lists!$A$3)*(Data!E$2:E$122))</f>
        <v>14074</v>
      </c>
      <c r="F7" s="55">
        <f>SUMPRODUCT((Data!$B$2:$B$122=$B7)*(Data!$A$2:$A$122=Lists!$A$3)*(Data!F$2:F$122))</f>
        <v>12666.6</v>
      </c>
      <c r="G7" s="55">
        <f>SUMPRODUCT((Data!$B$2:$B$122=$B7)*(Data!$A$2:$A$122=Lists!$A$3)*(Data!G$2:G$122))</f>
        <v>4086</v>
      </c>
      <c r="H7" s="55">
        <f>SUMPRODUCT((Data!$B$2:$B$122=$B7)*(Data!$A$2:$A$122=Lists!$A$3)*(Data!H$2:H$122))</f>
        <v>3502.1072413080001</v>
      </c>
      <c r="J7" s="42">
        <f ca="1">OFFSET(B7,0,CHOOSE(Dashboard!$D$17,1,3,5),1,1)</f>
        <v>14074</v>
      </c>
      <c r="K7" s="42">
        <f ca="1">OFFSET(C7,0,CHOOSE(Dashboard!$D$17,1,3,5),1,1)</f>
        <v>12666.6</v>
      </c>
      <c r="N7" s="41">
        <f t="shared" ca="1" si="0"/>
        <v>45078</v>
      </c>
      <c r="O7" s="42">
        <f t="shared" ca="1" si="1"/>
        <v>14074</v>
      </c>
      <c r="P7" s="42">
        <f t="shared" ca="1" si="2"/>
        <v>12666.6</v>
      </c>
      <c r="Q7" s="56">
        <f t="shared" ca="1" si="3"/>
        <v>14.074</v>
      </c>
    </row>
    <row r="8" spans="1:17" s="39" customFormat="1" x14ac:dyDescent="0.25">
      <c r="A8" s="39" t="str">
        <f>INDEX(Lists!$B$2:$B$6,Lists!$A$2,1)</f>
        <v>CDMX</v>
      </c>
      <c r="B8" s="41">
        <f>Lists!H8</f>
        <v>45108</v>
      </c>
      <c r="C8" s="55">
        <f>SUMPRODUCT((Data!$B$2:$B$122=$B8)*(Data!$A$2:$A$122=Lists!$A$3)*(Data!C$2:C$122))</f>
        <v>7865</v>
      </c>
      <c r="D8" s="55">
        <f>SUMPRODUCT((Data!$B$2:$B$122=$B8)*(Data!$A$2:$A$122=Lists!$A$3)*(Data!D$2:D$122))</f>
        <v>6910.1508520687494</v>
      </c>
      <c r="E8" s="55">
        <f>SUMPRODUCT((Data!$B$2:$B$122=$B8)*(Data!$A$2:$A$122=Lists!$A$3)*(Data!E$2:E$122))</f>
        <v>11082.5</v>
      </c>
      <c r="F8" s="55">
        <f>SUMPRODUCT((Data!$B$2:$B$122=$B8)*(Data!$A$2:$A$122=Lists!$A$3)*(Data!F$2:F$122))</f>
        <v>9974.25</v>
      </c>
      <c r="G8" s="55">
        <f>SUMPRODUCT((Data!$B$2:$B$122=$B8)*(Data!$A$2:$A$122=Lists!$A$3)*(Data!G$2:G$122))</f>
        <v>3217.5</v>
      </c>
      <c r="H8" s="55">
        <f>SUMPRODUCT((Data!$B$2:$B$122=$B8)*(Data!$A$2:$A$122=Lists!$A$3)*(Data!H$2:H$122))</f>
        <v>3064.0991479312502</v>
      </c>
      <c r="J8" s="42">
        <f ca="1">OFFSET(B8,0,CHOOSE(Dashboard!$D$17,1,3,5),1,1)</f>
        <v>11082.5</v>
      </c>
      <c r="K8" s="42">
        <f ca="1">OFFSET(C8,0,CHOOSE(Dashboard!$D$17,1,3,5),1,1)</f>
        <v>9974.25</v>
      </c>
      <c r="N8" s="41">
        <f t="shared" ca="1" si="0"/>
        <v>45108</v>
      </c>
      <c r="O8" s="42">
        <f t="shared" ca="1" si="1"/>
        <v>11082.5</v>
      </c>
      <c r="P8" s="42">
        <f t="shared" ca="1" si="2"/>
        <v>9974.25</v>
      </c>
      <c r="Q8" s="56">
        <f t="shared" ca="1" si="3"/>
        <v>11.0825</v>
      </c>
    </row>
    <row r="9" spans="1:17" s="39" customFormat="1" x14ac:dyDescent="0.25">
      <c r="A9" s="39" t="str">
        <f>INDEX(Lists!$B$2:$B$6,Lists!$A$2,1)</f>
        <v>CDMX</v>
      </c>
      <c r="B9" s="41">
        <f>Lists!H9</f>
        <v>45139</v>
      </c>
      <c r="C9" s="55">
        <f>SUMPRODUCT((Data!$B$2:$B$122=$B9)*(Data!$A$2:$A$122=Lists!$A$3)*(Data!C$2:C$122))</f>
        <v>9724</v>
      </c>
      <c r="D9" s="55">
        <f>SUMPRODUCT((Data!$B$2:$B$122=$B9)*(Data!$A$2:$A$122=Lists!$A$3)*(Data!D$2:D$122))</f>
        <v>8746.774896834002</v>
      </c>
      <c r="E9" s="55">
        <f>SUMPRODUCT((Data!$B$2:$B$122=$B9)*(Data!$A$2:$A$122=Lists!$A$3)*(Data!E$2:E$122))</f>
        <v>13702</v>
      </c>
      <c r="F9" s="55">
        <f>SUMPRODUCT((Data!$B$2:$B$122=$B9)*(Data!$A$2:$A$122=Lists!$A$3)*(Data!F$2:F$122))</f>
        <v>12331.800000000001</v>
      </c>
      <c r="G9" s="55">
        <f>SUMPRODUCT((Data!$B$2:$B$122=$B9)*(Data!$A$2:$A$122=Lists!$A$3)*(Data!G$2:G$122))</f>
        <v>3978</v>
      </c>
      <c r="H9" s="55">
        <f>SUMPRODUCT((Data!$B$2:$B$122=$B9)*(Data!$A$2:$A$122=Lists!$A$3)*(Data!H$2:H$122))</f>
        <v>3585.0251031659996</v>
      </c>
      <c r="J9" s="42">
        <f ca="1">OFFSET(B9,0,CHOOSE(Dashboard!$D$17,1,3,5),1,1)</f>
        <v>13702</v>
      </c>
      <c r="K9" s="42">
        <f ca="1">OFFSET(C9,0,CHOOSE(Dashboard!$D$17,1,3,5),1,1)</f>
        <v>12331.800000000001</v>
      </c>
      <c r="N9" s="41">
        <f t="shared" ca="1" si="0"/>
        <v>45139</v>
      </c>
      <c r="O9" s="42">
        <f t="shared" ca="1" si="1"/>
        <v>13702</v>
      </c>
      <c r="P9" s="42">
        <f t="shared" ca="1" si="2"/>
        <v>12331.800000000001</v>
      </c>
      <c r="Q9" s="56">
        <f t="shared" ca="1" si="3"/>
        <v>13.702</v>
      </c>
    </row>
    <row r="10" spans="1:17" s="39" customFormat="1" x14ac:dyDescent="0.25">
      <c r="A10" s="39" t="str">
        <f>INDEX(Lists!$B$2:$B$6,Lists!$A$2,1)</f>
        <v>CDMX</v>
      </c>
      <c r="B10" s="41">
        <f>Lists!H10</f>
        <v>45170</v>
      </c>
      <c r="C10" s="55">
        <f>SUMPRODUCT((Data!$B$2:$B$122=$B10)*(Data!$A$2:$A$122=Lists!$A$3)*(Data!C$2:C$122))</f>
        <v>9757</v>
      </c>
      <c r="D10" s="55">
        <f>SUMPRODUCT((Data!$B$2:$B$122=$B10)*(Data!$A$2:$A$122=Lists!$A$3)*(Data!D$2:D$122))</f>
        <v>7873.65</v>
      </c>
      <c r="E10" s="55">
        <f>SUMPRODUCT((Data!$B$2:$B$122=$B10)*(Data!$A$2:$A$122=Lists!$A$3)*(Data!E$2:E$122))</f>
        <v>13748.5</v>
      </c>
      <c r="F10" s="55">
        <f>SUMPRODUCT((Data!$B$2:$B$122=$B10)*(Data!$A$2:$A$122=Lists!$A$3)*(Data!F$2:F$122))</f>
        <v>12373.65</v>
      </c>
      <c r="G10" s="55">
        <f>SUMPRODUCT((Data!$B$2:$B$122=$B10)*(Data!$A$2:$A$122=Lists!$A$3)*(Data!G$2:G$122))</f>
        <v>3991.5</v>
      </c>
      <c r="H10" s="55">
        <f>SUMPRODUCT((Data!$B$2:$B$122=$B10)*(Data!$A$2:$A$122=Lists!$A$3)*(Data!H$2:H$122))</f>
        <v>4500</v>
      </c>
      <c r="J10" s="42">
        <f ca="1">OFFSET(B10,0,CHOOSE(Dashboard!$D$17,1,3,5),1,1)</f>
        <v>13748.5</v>
      </c>
      <c r="K10" s="42">
        <f ca="1">OFFSET(C10,0,CHOOSE(Dashboard!$D$17,1,3,5),1,1)</f>
        <v>12373.65</v>
      </c>
      <c r="N10" s="41">
        <f t="shared" ca="1" si="0"/>
        <v>45170</v>
      </c>
      <c r="O10" s="42">
        <f t="shared" ca="1" si="1"/>
        <v>13748.5</v>
      </c>
      <c r="P10" s="42">
        <f t="shared" ca="1" si="2"/>
        <v>12373.65</v>
      </c>
      <c r="Q10" s="56">
        <f t="shared" ca="1" si="3"/>
        <v>13.7485</v>
      </c>
    </row>
    <row r="11" spans="1:17" s="39" customFormat="1" x14ac:dyDescent="0.25">
      <c r="A11" s="39" t="str">
        <f>INDEX(Lists!$B$2:$B$6,Lists!$A$2,1)</f>
        <v>CDMX</v>
      </c>
      <c r="B11" s="41">
        <f>Lists!H11</f>
        <v>45200</v>
      </c>
      <c r="C11" s="55">
        <f>SUMPRODUCT((Data!$B$2:$B$122=$B11)*(Data!$A$2:$A$122=Lists!$A$3)*(Data!C$2:C$122))</f>
        <v>6336</v>
      </c>
      <c r="D11" s="55">
        <f>SUMPRODUCT((Data!$B$2:$B$122=$B11)*(Data!$A$2:$A$122=Lists!$A$3)*(Data!D$2:D$122))</f>
        <v>5616.2378039039995</v>
      </c>
      <c r="E11" s="55">
        <f>SUMPRODUCT((Data!$B$2:$B$122=$B11)*(Data!$A$2:$A$122=Lists!$A$3)*(Data!E$2:E$122))</f>
        <v>8928</v>
      </c>
      <c r="F11" s="55">
        <f>SUMPRODUCT((Data!$B$2:$B$122=$B11)*(Data!$A$2:$A$122=Lists!$A$3)*(Data!F$2:F$122))</f>
        <v>8035.2</v>
      </c>
      <c r="G11" s="55">
        <f>SUMPRODUCT((Data!$B$2:$B$122=$B11)*(Data!$A$2:$A$122=Lists!$A$3)*(Data!G$2:G$122))</f>
        <v>2592</v>
      </c>
      <c r="H11" s="55">
        <f>SUMPRODUCT((Data!$B$2:$B$122=$B11)*(Data!$A$2:$A$122=Lists!$A$3)*(Data!H$2:H$122))</f>
        <v>2418.9621960959998</v>
      </c>
      <c r="J11" s="42">
        <f ca="1">OFFSET(B11,0,CHOOSE(Dashboard!$D$17,1,3,5),1,1)</f>
        <v>8928</v>
      </c>
      <c r="K11" s="42">
        <f ca="1">OFFSET(C11,0,CHOOSE(Dashboard!$D$17,1,3,5),1,1)</f>
        <v>8035.2</v>
      </c>
      <c r="N11" s="41">
        <f t="shared" ca="1" si="0"/>
        <v>45200</v>
      </c>
      <c r="O11" s="42">
        <f t="shared" ca="1" si="1"/>
        <v>8928</v>
      </c>
      <c r="P11" s="42">
        <f t="shared" ca="1" si="2"/>
        <v>8035.2</v>
      </c>
      <c r="Q11" s="56">
        <f t="shared" ca="1" si="3"/>
        <v>8.9280000000000008</v>
      </c>
    </row>
    <row r="12" spans="1:17" s="39" customFormat="1" x14ac:dyDescent="0.25">
      <c r="A12" s="39" t="str">
        <f>INDEX(Lists!$B$2:$B$6,Lists!$A$2,1)</f>
        <v>CDMX</v>
      </c>
      <c r="B12" s="41">
        <f>Lists!H12</f>
        <v>45231</v>
      </c>
      <c r="C12" s="55">
        <f>SUMPRODUCT((Data!$B$2:$B$122=$B12)*(Data!$A$2:$A$122=Lists!$A$3)*(Data!C$2:C$122))</f>
        <v>8107</v>
      </c>
      <c r="D12" s="55">
        <f>SUMPRODUCT((Data!$B$2:$B$122=$B12)*(Data!$A$2:$A$122=Lists!$A$3)*(Data!D$2:D$122))</f>
        <v>6120.8639159332497</v>
      </c>
      <c r="E12" s="55">
        <f>SUMPRODUCT((Data!$B$2:$B$122=$B12)*(Data!$A$2:$A$122=Lists!$A$3)*(Data!E$2:E$122))</f>
        <v>11423.5</v>
      </c>
      <c r="F12" s="55">
        <f>SUMPRODUCT((Data!$B$2:$B$122=$B12)*(Data!$A$2:$A$122=Lists!$A$3)*(Data!F$2:F$122))</f>
        <v>10281.15</v>
      </c>
      <c r="G12" s="55">
        <f>SUMPRODUCT((Data!$B$2:$B$122=$B12)*(Data!$A$2:$A$122=Lists!$A$3)*(Data!G$2:G$122))</f>
        <v>3316.5</v>
      </c>
      <c r="H12" s="55">
        <f>SUMPRODUCT((Data!$B$2:$B$122=$B12)*(Data!$A$2:$A$122=Lists!$A$3)*(Data!H$2:H$122))</f>
        <v>4160.2860840667499</v>
      </c>
      <c r="J12" s="42">
        <f ca="1">OFFSET(B12,0,CHOOSE(Dashboard!$D$17,1,3,5),1,1)</f>
        <v>11423.5</v>
      </c>
      <c r="K12" s="42">
        <f ca="1">OFFSET(C12,0,CHOOSE(Dashboard!$D$17,1,3,5),1,1)</f>
        <v>10281.15</v>
      </c>
      <c r="N12" s="41">
        <f t="shared" ca="1" si="0"/>
        <v>45231</v>
      </c>
      <c r="O12" s="42">
        <f t="shared" ca="1" si="1"/>
        <v>11423.5</v>
      </c>
      <c r="P12" s="42">
        <f t="shared" ca="1" si="2"/>
        <v>10281.15</v>
      </c>
      <c r="Q12" s="56">
        <f t="shared" ca="1" si="3"/>
        <v>11.423500000000001</v>
      </c>
    </row>
    <row r="13" spans="1:17" s="39" customFormat="1" x14ac:dyDescent="0.25">
      <c r="A13" s="39" t="str">
        <f>INDEX(Lists!$B$2:$B$6,Lists!$A$2,1)</f>
        <v>CDMX</v>
      </c>
      <c r="B13" s="41">
        <f>Lists!H13</f>
        <v>45261</v>
      </c>
      <c r="C13" s="55">
        <f>SUMPRODUCT((Data!$B$2:$B$122=$B13)*(Data!$A$2:$A$122=Lists!$A$3)*(Data!C$2:C$122))</f>
        <v>9669</v>
      </c>
      <c r="D13" s="55">
        <f>SUMPRODUCT((Data!$B$2:$B$122=$B13)*(Data!$A$2:$A$122=Lists!$A$3)*(Data!D$2:D$122))</f>
        <v>8263.8183972825009</v>
      </c>
      <c r="E13" s="55">
        <f>SUMPRODUCT((Data!$B$2:$B$122=$B13)*(Data!$A$2:$A$122=Lists!$A$3)*(Data!E$2:E$122))</f>
        <v>13624.5</v>
      </c>
      <c r="F13" s="55">
        <f>SUMPRODUCT((Data!$B$2:$B$122=$B13)*(Data!$A$2:$A$122=Lists!$A$3)*(Data!F$2:F$122))</f>
        <v>12262.050000000001</v>
      </c>
      <c r="G13" s="55">
        <f>SUMPRODUCT((Data!$B$2:$B$122=$B13)*(Data!$A$2:$A$122=Lists!$A$3)*(Data!G$2:G$122))</f>
        <v>3955.5</v>
      </c>
      <c r="H13" s="55">
        <f>SUMPRODUCT((Data!$B$2:$B$122=$B13)*(Data!$A$2:$A$122=Lists!$A$3)*(Data!H$2:H$122))</f>
        <v>3998.2316027175007</v>
      </c>
      <c r="J13" s="42">
        <f ca="1">OFFSET(B13,0,CHOOSE(Dashboard!$D$17,1,3,5),1,1)</f>
        <v>13624.5</v>
      </c>
      <c r="K13" s="42">
        <f ca="1">OFFSET(C13,0,CHOOSE(Dashboard!$D$17,1,3,5),1,1)</f>
        <v>12262.050000000001</v>
      </c>
      <c r="N13" s="41">
        <f t="shared" ca="1" si="0"/>
        <v>45261</v>
      </c>
      <c r="O13" s="42">
        <f t="shared" ca="1" si="1"/>
        <v>13624.5</v>
      </c>
      <c r="P13" s="42">
        <f t="shared" ca="1" si="2"/>
        <v>12262.050000000001</v>
      </c>
      <c r="Q13" s="56">
        <f t="shared" ca="1" si="3"/>
        <v>13.624499999999999</v>
      </c>
    </row>
    <row r="14" spans="1:17" s="39" customFormat="1" x14ac:dyDescent="0.25">
      <c r="A14" s="39" t="str">
        <f>INDEX(Lists!$B$2:$B$6,Lists!$A$2,1)</f>
        <v>CDMX</v>
      </c>
      <c r="B14" s="41">
        <f>Lists!H14</f>
        <v>45292</v>
      </c>
      <c r="C14" s="55">
        <f>SUMPRODUCT((Data!$B$2:$B$122=$B14)*(Data!$A$2:$A$122=Lists!$A$3)*(Data!C$2:C$122))</f>
        <v>5742</v>
      </c>
      <c r="D14" s="55">
        <f>SUMPRODUCT((Data!$B$2:$B$122=$B14)*(Data!$A$2:$A$122=Lists!$A$3)*(Data!D$2:D$122))</f>
        <v>4601.6898196275006</v>
      </c>
      <c r="E14" s="55">
        <f>SUMPRODUCT((Data!$B$2:$B$122=$B14)*(Data!$A$2:$A$122=Lists!$A$3)*(Data!E$2:E$122))</f>
        <v>8091</v>
      </c>
      <c r="F14" s="55">
        <f>SUMPRODUCT((Data!$B$2:$B$122=$B14)*(Data!$A$2:$A$122=Lists!$A$3)*(Data!F$2:F$122))</f>
        <v>7281.9000000000005</v>
      </c>
      <c r="G14" s="55">
        <f>SUMPRODUCT((Data!$B$2:$B$122=$B14)*(Data!$A$2:$A$122=Lists!$A$3)*(Data!G$2:G$122))</f>
        <v>2349</v>
      </c>
      <c r="H14" s="55">
        <f>SUMPRODUCT((Data!$B$2:$B$122=$B14)*(Data!$A$2:$A$122=Lists!$A$3)*(Data!H$2:H$122))</f>
        <v>2680.2101803725</v>
      </c>
      <c r="J14" s="42">
        <f ca="1">OFFSET(B14,0,CHOOSE(Dashboard!$D$17,1,3,5),1,1)</f>
        <v>8091</v>
      </c>
      <c r="K14" s="42">
        <f ca="1">OFFSET(C14,0,CHOOSE(Dashboard!$D$17,1,3,5),1,1)</f>
        <v>7281.9000000000005</v>
      </c>
      <c r="N14" s="41">
        <f t="shared" ca="1" si="0"/>
        <v>45292</v>
      </c>
      <c r="O14" s="42">
        <f t="shared" ca="1" si="1"/>
        <v>8091</v>
      </c>
      <c r="P14" s="42">
        <f t="shared" ca="1" si="2"/>
        <v>7281.9000000000005</v>
      </c>
      <c r="Q14" s="56">
        <f t="shared" ca="1" si="3"/>
        <v>8.0909999999999993</v>
      </c>
    </row>
    <row r="15" spans="1:17" s="39" customFormat="1" x14ac:dyDescent="0.25">
      <c r="A15" s="39" t="str">
        <f>INDEX(Lists!$B$2:$B$6,Lists!$A$2,1)</f>
        <v>CDMX</v>
      </c>
      <c r="B15" s="41">
        <f>Lists!H15</f>
        <v>45323</v>
      </c>
      <c r="C15" s="55">
        <f>SUMPRODUCT((Data!$B$2:$B$122=$B15)*(Data!$A$2:$A$122=Lists!$A$3)*(Data!C$2:C$122))</f>
        <v>7920</v>
      </c>
      <c r="D15" s="55">
        <f>SUMPRODUCT((Data!$B$2:$B$122=$B15)*(Data!$A$2:$A$122=Lists!$A$3)*(Data!D$2:D$122))</f>
        <v>6664.4341812000002</v>
      </c>
      <c r="E15" s="55">
        <f>SUMPRODUCT((Data!$B$2:$B$122=$B15)*(Data!$A$2:$A$122=Lists!$A$3)*(Data!E$2:E$122))</f>
        <v>11160</v>
      </c>
      <c r="F15" s="55">
        <f>SUMPRODUCT((Data!$B$2:$B$122=$B15)*(Data!$A$2:$A$122=Lists!$A$3)*(Data!F$2:F$122))</f>
        <v>10044</v>
      </c>
      <c r="G15" s="55">
        <f>SUMPRODUCT((Data!$B$2:$B$122=$B15)*(Data!$A$2:$A$122=Lists!$A$3)*(Data!G$2:G$122))</f>
        <v>3240</v>
      </c>
      <c r="H15" s="55">
        <f>SUMPRODUCT((Data!$B$2:$B$122=$B15)*(Data!$A$2:$A$122=Lists!$A$3)*(Data!H$2:H$122))</f>
        <v>3379.5658187999998</v>
      </c>
      <c r="J15" s="42">
        <f ca="1">OFFSET(B15,0,CHOOSE(Dashboard!$D$17,1,3,5),1,1)</f>
        <v>11160</v>
      </c>
      <c r="K15" s="42">
        <f ca="1">OFFSET(C15,0,CHOOSE(Dashboard!$D$17,1,3,5),1,1)</f>
        <v>10044</v>
      </c>
      <c r="N15" s="41">
        <f t="shared" ca="1" si="0"/>
        <v>45323</v>
      </c>
      <c r="O15" s="42">
        <f t="shared" ca="1" si="1"/>
        <v>11160</v>
      </c>
      <c r="P15" s="42">
        <f t="shared" ca="1" si="2"/>
        <v>10044</v>
      </c>
      <c r="Q15" s="56">
        <f t="shared" ca="1" si="3"/>
        <v>11.16</v>
      </c>
    </row>
    <row r="16" spans="1:17" s="39" customFormat="1" x14ac:dyDescent="0.25">
      <c r="A16" s="39" t="str">
        <f>INDEX(Lists!$B$2:$B$6,Lists!$A$2,1)</f>
        <v>CDMX</v>
      </c>
      <c r="B16" s="41">
        <f>Lists!H16</f>
        <v>45352</v>
      </c>
      <c r="C16" s="55">
        <f>SUMPRODUCT((Data!$B$2:$B$122=$B16)*(Data!$A$2:$A$122=Lists!$A$3)*(Data!C$2:C$122))</f>
        <v>7370</v>
      </c>
      <c r="D16" s="55">
        <f>SUMPRODUCT((Data!$B$2:$B$122=$B16)*(Data!$A$2:$A$122=Lists!$A$3)*(Data!D$2:D$122))</f>
        <v>6610.8485990249992</v>
      </c>
      <c r="E16" s="55">
        <f>SUMPRODUCT((Data!$B$2:$B$122=$B16)*(Data!$A$2:$A$122=Lists!$A$3)*(Data!E$2:E$122))</f>
        <v>10385</v>
      </c>
      <c r="F16" s="55">
        <f>SUMPRODUCT((Data!$B$2:$B$122=$B16)*(Data!$A$2:$A$122=Lists!$A$3)*(Data!F$2:F$122))</f>
        <v>9346.5</v>
      </c>
      <c r="G16" s="55">
        <f>SUMPRODUCT((Data!$B$2:$B$122=$B16)*(Data!$A$2:$A$122=Lists!$A$3)*(Data!G$2:G$122))</f>
        <v>3015</v>
      </c>
      <c r="H16" s="55">
        <f>SUMPRODUCT((Data!$B$2:$B$122=$B16)*(Data!$A$2:$A$122=Lists!$A$3)*(Data!H$2:H$122))</f>
        <v>2735.6514009750003</v>
      </c>
      <c r="J16" s="42">
        <f ca="1">OFFSET(B16,0,CHOOSE(Dashboard!$D$17,1,3,5),1,1)</f>
        <v>10385</v>
      </c>
      <c r="K16" s="42">
        <f ca="1">OFFSET(C16,0,CHOOSE(Dashboard!$D$17,1,3,5),1,1)</f>
        <v>9346.5</v>
      </c>
      <c r="N16" s="41">
        <f t="shared" ca="1" si="0"/>
        <v>45352</v>
      </c>
      <c r="O16" s="42">
        <f t="shared" ca="1" si="1"/>
        <v>10385</v>
      </c>
      <c r="P16" s="42">
        <f t="shared" ca="1" si="2"/>
        <v>9346.5</v>
      </c>
      <c r="Q16" s="56">
        <f t="shared" ca="1" si="3"/>
        <v>10.385</v>
      </c>
    </row>
    <row r="17" spans="1:17" s="39" customFormat="1" x14ac:dyDescent="0.25">
      <c r="A17" s="39" t="str">
        <f>INDEX(Lists!$B$2:$B$6,Lists!$A$2,1)</f>
        <v>CDMX</v>
      </c>
      <c r="B17" s="41">
        <f>Lists!H17</f>
        <v>45383</v>
      </c>
      <c r="C17" s="55">
        <f>SUMPRODUCT((Data!$B$2:$B$122=$B17)*(Data!$A$2:$A$122=Lists!$A$3)*(Data!C$2:C$122))</f>
        <v>6963</v>
      </c>
      <c r="D17" s="55">
        <f>SUMPRODUCT((Data!$B$2:$B$122=$B17)*(Data!$A$2:$A$122=Lists!$A$3)*(Data!D$2:D$122))</f>
        <v>5804.6646790147497</v>
      </c>
      <c r="E17" s="55">
        <f>SUMPRODUCT((Data!$B$2:$B$122=$B17)*(Data!$A$2:$A$122=Lists!$A$3)*(Data!E$2:E$122))</f>
        <v>9811.5</v>
      </c>
      <c r="F17" s="55">
        <f>SUMPRODUCT((Data!$B$2:$B$122=$B17)*(Data!$A$2:$A$122=Lists!$A$3)*(Data!F$2:F$122))</f>
        <v>8830.35</v>
      </c>
      <c r="G17" s="55">
        <f>SUMPRODUCT((Data!$B$2:$B$122=$B17)*(Data!$A$2:$A$122=Lists!$A$3)*(Data!G$2:G$122))</f>
        <v>2848.5</v>
      </c>
      <c r="H17" s="55">
        <f>SUMPRODUCT((Data!$B$2:$B$122=$B17)*(Data!$A$2:$A$122=Lists!$A$3)*(Data!H$2:H$122))</f>
        <v>3025.6853209852502</v>
      </c>
      <c r="J17" s="42">
        <f ca="1">OFFSET(B17,0,CHOOSE(Dashboard!$D$17,1,3,5),1,1)</f>
        <v>9811.5</v>
      </c>
      <c r="K17" s="42">
        <f ca="1">OFFSET(C17,0,CHOOSE(Dashboard!$D$17,1,3,5),1,1)</f>
        <v>8830.35</v>
      </c>
      <c r="N17" s="41">
        <f t="shared" ca="1" si="0"/>
        <v>45383</v>
      </c>
      <c r="O17" s="42">
        <f t="shared" ca="1" si="1"/>
        <v>9811.5</v>
      </c>
      <c r="P17" s="42">
        <f t="shared" ca="1" si="2"/>
        <v>8830.35</v>
      </c>
      <c r="Q17" s="56">
        <f t="shared" ca="1" si="3"/>
        <v>9.8115000000000006</v>
      </c>
    </row>
    <row r="18" spans="1:17" s="39" customFormat="1" x14ac:dyDescent="0.25">
      <c r="A18" s="39" t="str">
        <f>INDEX(Lists!$B$2:$B$6,Lists!$A$2,1)</f>
        <v>CDMX</v>
      </c>
      <c r="B18" s="41">
        <f>Lists!H18</f>
        <v>45413</v>
      </c>
      <c r="C18" s="55">
        <f>SUMPRODUCT((Data!$B$2:$B$122=$B18)*(Data!$A$2:$A$122=Lists!$A$3)*(Data!C$2:C$122))</f>
        <v>8679</v>
      </c>
      <c r="D18" s="55">
        <f>SUMPRODUCT((Data!$B$2:$B$122=$B18)*(Data!$A$2:$A$122=Lists!$A$3)*(Data!D$2:D$122))</f>
        <v>7164.4428885847501</v>
      </c>
      <c r="E18" s="55">
        <f>SUMPRODUCT((Data!$B$2:$B$122=$B18)*(Data!$A$2:$A$122=Lists!$A$3)*(Data!E$2:E$122))</f>
        <v>12229.5</v>
      </c>
      <c r="F18" s="55">
        <f>SUMPRODUCT((Data!$B$2:$B$122=$B18)*(Data!$A$2:$A$122=Lists!$A$3)*(Data!F$2:F$122))</f>
        <v>11006.550000000001</v>
      </c>
      <c r="G18" s="55">
        <f>SUMPRODUCT((Data!$B$2:$B$122=$B18)*(Data!$A$2:$A$122=Lists!$A$3)*(Data!G$2:G$122))</f>
        <v>3550.5</v>
      </c>
      <c r="H18" s="55">
        <f>SUMPRODUCT((Data!$B$2:$B$122=$B18)*(Data!$A$2:$A$122=Lists!$A$3)*(Data!H$2:H$122))</f>
        <v>3842.1071114152505</v>
      </c>
      <c r="J18" s="42">
        <f ca="1">OFFSET(B18,0,CHOOSE(Dashboard!$D$17,1,3,5),1,1)</f>
        <v>12229.5</v>
      </c>
      <c r="K18" s="42">
        <f ca="1">OFFSET(C18,0,CHOOSE(Dashboard!$D$17,1,3,5),1,1)</f>
        <v>11006.550000000001</v>
      </c>
      <c r="N18" s="41">
        <f t="shared" ca="1" si="0"/>
        <v>45413</v>
      </c>
      <c r="O18" s="42">
        <f t="shared" ca="1" si="1"/>
        <v>12229.5</v>
      </c>
      <c r="P18" s="42">
        <f t="shared" ca="1" si="2"/>
        <v>11006.550000000001</v>
      </c>
      <c r="Q18" s="56">
        <f t="shared" ca="1" si="3"/>
        <v>12.2295</v>
      </c>
    </row>
    <row r="19" spans="1:17" s="39" customFormat="1" x14ac:dyDescent="0.25">
      <c r="A19" s="39" t="str">
        <f>INDEX(Lists!$B$2:$B$6,Lists!$A$2,1)</f>
        <v>CDMX</v>
      </c>
      <c r="B19" s="41">
        <f>Lists!H19</f>
        <v>45444</v>
      </c>
      <c r="C19" s="55">
        <f>SUMPRODUCT((Data!$B$2:$B$122=$B19)*(Data!$A$2:$A$122=Lists!$A$3)*(Data!C$2:C$122))</f>
        <v>9240</v>
      </c>
      <c r="D19" s="55">
        <f>SUMPRODUCT((Data!$B$2:$B$122=$B19)*(Data!$A$2:$A$122=Lists!$A$3)*(Data!D$2:D$122))</f>
        <v>7427.8301529600003</v>
      </c>
      <c r="E19" s="55">
        <f>SUMPRODUCT((Data!$B$2:$B$122=$B19)*(Data!$A$2:$A$122=Lists!$A$3)*(Data!E$2:E$122))</f>
        <v>13020</v>
      </c>
      <c r="F19" s="55">
        <f>SUMPRODUCT((Data!$B$2:$B$122=$B19)*(Data!$A$2:$A$122=Lists!$A$3)*(Data!F$2:F$122))</f>
        <v>11718</v>
      </c>
      <c r="G19" s="55">
        <f>SUMPRODUCT((Data!$B$2:$B$122=$B19)*(Data!$A$2:$A$122=Lists!$A$3)*(Data!G$2:G$122))</f>
        <v>3780</v>
      </c>
      <c r="H19" s="55">
        <f>SUMPRODUCT((Data!$B$2:$B$122=$B19)*(Data!$A$2:$A$122=Lists!$A$3)*(Data!H$2:H$122))</f>
        <v>4290.1698470399997</v>
      </c>
      <c r="J19" s="42">
        <f ca="1">OFFSET(B19,0,CHOOSE(Dashboard!$D$17,1,3,5),1,1)</f>
        <v>13020</v>
      </c>
      <c r="K19" s="42">
        <f ca="1">OFFSET(C19,0,CHOOSE(Dashboard!$D$17,1,3,5),1,1)</f>
        <v>11718</v>
      </c>
      <c r="N19" s="41">
        <f t="shared" ca="1" si="0"/>
        <v>45444</v>
      </c>
      <c r="O19" s="42">
        <f t="shared" ca="1" si="1"/>
        <v>13020</v>
      </c>
      <c r="P19" s="42">
        <f t="shared" ca="1" si="2"/>
        <v>11718</v>
      </c>
      <c r="Q19" s="56">
        <f t="shared" ca="1" si="3"/>
        <v>13.02</v>
      </c>
    </row>
    <row r="20" spans="1:17" s="39" customFormat="1" x14ac:dyDescent="0.25">
      <c r="A20" s="39" t="str">
        <f>INDEX(Lists!$B$2:$B$6,Lists!$A$2,1)</f>
        <v>CDMX</v>
      </c>
      <c r="B20" s="41">
        <f>Lists!H20</f>
        <v>45474</v>
      </c>
      <c r="C20" s="55">
        <f>SUMPRODUCT((Data!$B$2:$B$122=$B20)*(Data!$A$2:$A$122=Lists!$A$3)*(Data!C$2:C$122))</f>
        <v>9988</v>
      </c>
      <c r="D20" s="55">
        <f>SUMPRODUCT((Data!$B$2:$B$122=$B20)*(Data!$A$2:$A$122=Lists!$A$3)*(Data!D$2:D$122))</f>
        <v>9164.4927586920003</v>
      </c>
      <c r="E20" s="55">
        <f>SUMPRODUCT((Data!$B$2:$B$122=$B20)*(Data!$A$2:$A$122=Lists!$A$3)*(Data!E$2:E$122))</f>
        <v>14074</v>
      </c>
      <c r="F20" s="55">
        <f>SUMPRODUCT((Data!$B$2:$B$122=$B20)*(Data!$A$2:$A$122=Lists!$A$3)*(Data!F$2:F$122))</f>
        <v>12666.6</v>
      </c>
      <c r="G20" s="55">
        <f>SUMPRODUCT((Data!$B$2:$B$122=$B20)*(Data!$A$2:$A$122=Lists!$A$3)*(Data!G$2:G$122))</f>
        <v>4086</v>
      </c>
      <c r="H20" s="55">
        <f>SUMPRODUCT((Data!$B$2:$B$122=$B20)*(Data!$A$2:$A$122=Lists!$A$3)*(Data!H$2:H$122))</f>
        <v>3502.1072413080001</v>
      </c>
      <c r="J20" s="42">
        <f ca="1">OFFSET(B20,0,CHOOSE(Dashboard!$D$17,1,3,5),1,1)</f>
        <v>14074</v>
      </c>
      <c r="K20" s="42">
        <f ca="1">OFFSET(C20,0,CHOOSE(Dashboard!$D$17,1,3,5),1,1)</f>
        <v>12666.6</v>
      </c>
      <c r="N20" s="41">
        <f t="shared" ca="1" si="0"/>
        <v>45474</v>
      </c>
      <c r="O20" s="42">
        <f t="shared" ca="1" si="1"/>
        <v>14074</v>
      </c>
      <c r="P20" s="42">
        <f t="shared" ca="1" si="2"/>
        <v>12666.6</v>
      </c>
      <c r="Q20" s="56">
        <f t="shared" ca="1" si="3"/>
        <v>14.074</v>
      </c>
    </row>
    <row r="21" spans="1:17" s="39" customFormat="1" x14ac:dyDescent="0.25">
      <c r="A21" s="39" t="str">
        <f>INDEX(Lists!$B$2:$B$6,Lists!$A$2,1)</f>
        <v>CDMX</v>
      </c>
      <c r="B21" s="41">
        <f>Lists!H21</f>
        <v>45505</v>
      </c>
      <c r="C21" s="55">
        <f>SUMPRODUCT((Data!$B$2:$B$122=$B21)*(Data!$A$2:$A$122=Lists!$A$3)*(Data!C$2:C$122))</f>
        <v>5742</v>
      </c>
      <c r="D21" s="55">
        <f>SUMPRODUCT((Data!$B$2:$B$122=$B21)*(Data!$A$2:$A$122=Lists!$A$3)*(Data!D$2:D$122))</f>
        <v>4601.6898196275006</v>
      </c>
      <c r="E21" s="55">
        <f>SUMPRODUCT((Data!$B$2:$B$122=$B21)*(Data!$A$2:$A$122=Lists!$A$3)*(Data!E$2:E$122))</f>
        <v>8091</v>
      </c>
      <c r="F21" s="55">
        <f>SUMPRODUCT((Data!$B$2:$B$122=$B21)*(Data!$A$2:$A$122=Lists!$A$3)*(Data!F$2:F$122))</f>
        <v>7281.9000000000005</v>
      </c>
      <c r="G21" s="55">
        <f>SUMPRODUCT((Data!$B$2:$B$122=$B21)*(Data!$A$2:$A$122=Lists!$A$3)*(Data!G$2:G$122))</f>
        <v>2349</v>
      </c>
      <c r="H21" s="55">
        <f>SUMPRODUCT((Data!$B$2:$B$122=$B21)*(Data!$A$2:$A$122=Lists!$A$3)*(Data!H$2:H$122))</f>
        <v>2680.2101803725</v>
      </c>
      <c r="J21" s="42">
        <f ca="1">OFFSET(B21,0,CHOOSE(Dashboard!$D$17,1,3,5),1,1)</f>
        <v>8091</v>
      </c>
      <c r="K21" s="42">
        <f ca="1">OFFSET(C21,0,CHOOSE(Dashboard!$D$17,1,3,5),1,1)</f>
        <v>7281.9000000000005</v>
      </c>
      <c r="N21" s="41" t="e">
        <f t="shared" ca="1" si="0"/>
        <v>#N/A</v>
      </c>
      <c r="O21" s="42" t="e">
        <f t="shared" ca="1" si="1"/>
        <v>#N/A</v>
      </c>
      <c r="P21" s="42" t="e">
        <f t="shared" ca="1" si="2"/>
        <v>#N/A</v>
      </c>
      <c r="Q21" s="56" t="str">
        <f t="shared" ca="1" si="3"/>
        <v/>
      </c>
    </row>
    <row r="22" spans="1:17" s="39" customFormat="1" x14ac:dyDescent="0.25">
      <c r="A22" s="39" t="str">
        <f>INDEX(Lists!$B$2:$B$6,Lists!$A$2,1)</f>
        <v>CDMX</v>
      </c>
      <c r="B22" s="41">
        <f>Lists!H22</f>
        <v>45536</v>
      </c>
      <c r="C22" s="55">
        <f>SUMPRODUCT((Data!$B$2:$B$122=$B22)*(Data!$A$2:$A$122=Lists!$A$3)*(Data!C$2:C$122))</f>
        <v>6607.7000000000007</v>
      </c>
      <c r="D22" s="55">
        <f>SUMPRODUCT((Data!$B$2:$B$122=$B22)*(Data!$A$2:$A$122=Lists!$A$3)*(Data!D$2:D$122))</f>
        <v>5550.1650000000009</v>
      </c>
      <c r="E22" s="55">
        <f>SUMPRODUCT((Data!$B$2:$B$122=$B22)*(Data!$A$2:$A$122=Lists!$A$3)*(Data!E$2:E$122))</f>
        <v>9310.85</v>
      </c>
      <c r="F22" s="55">
        <f>SUMPRODUCT((Data!$B$2:$B$122=$B22)*(Data!$A$2:$A$122=Lists!$A$3)*(Data!F$2:F$122))</f>
        <v>8379.7650000000012</v>
      </c>
      <c r="G22" s="55">
        <f>SUMPRODUCT((Data!$B$2:$B$122=$B22)*(Data!$A$2:$A$122=Lists!$A$3)*(Data!G$2:G$122))</f>
        <v>2703.15</v>
      </c>
      <c r="H22" s="55">
        <f>SUMPRODUCT((Data!$B$2:$B$122=$B22)*(Data!$A$2:$A$122=Lists!$A$3)*(Data!H$2:H$122))</f>
        <v>2829.6</v>
      </c>
      <c r="J22" s="42">
        <f ca="1">OFFSET(B22,0,CHOOSE(Dashboard!$D$17,1,3,5),1,1)</f>
        <v>9310.85</v>
      </c>
      <c r="K22" s="42">
        <f ca="1">OFFSET(C22,0,CHOOSE(Dashboard!$D$17,1,3,5),1,1)</f>
        <v>8379.7650000000012</v>
      </c>
      <c r="N22" s="41" t="e">
        <f t="shared" ca="1" si="0"/>
        <v>#N/A</v>
      </c>
      <c r="O22" s="42" t="e">
        <f t="shared" ca="1" si="1"/>
        <v>#N/A</v>
      </c>
      <c r="P22" s="42" t="e">
        <f t="shared" ca="1" si="2"/>
        <v>#N/A</v>
      </c>
      <c r="Q22" s="56" t="str">
        <f t="shared" ca="1" si="3"/>
        <v/>
      </c>
    </row>
    <row r="23" spans="1:17" s="39" customFormat="1" x14ac:dyDescent="0.25">
      <c r="A23" s="39" t="str">
        <f>INDEX(Lists!$B$2:$B$6,Lists!$A$2,1)</f>
        <v>CDMX</v>
      </c>
      <c r="B23" s="41">
        <f>Lists!H23</f>
        <v>45566</v>
      </c>
      <c r="C23" s="55">
        <f>SUMPRODUCT((Data!$B$2:$B$122=$B23)*(Data!$A$2:$A$122=Lists!$A$3)*(Data!C$2:C$122))</f>
        <v>8369.9000000000015</v>
      </c>
      <c r="D23" s="55">
        <f>SUMPRODUCT((Data!$B$2:$B$122=$B23)*(Data!$A$2:$A$122=Lists!$A$3)*(Data!D$2:D$122))</f>
        <v>7309.3050000000003</v>
      </c>
      <c r="E23" s="55">
        <f>SUMPRODUCT((Data!$B$2:$B$122=$B23)*(Data!$A$2:$A$122=Lists!$A$3)*(Data!E$2:E$122))</f>
        <v>11793.95</v>
      </c>
      <c r="F23" s="55">
        <f>SUMPRODUCT((Data!$B$2:$B$122=$B23)*(Data!$A$2:$A$122=Lists!$A$3)*(Data!F$2:F$122))</f>
        <v>10614.555</v>
      </c>
      <c r="G23" s="55">
        <f>SUMPRODUCT((Data!$B$2:$B$122=$B23)*(Data!$A$2:$A$122=Lists!$A$3)*(Data!G$2:G$122))</f>
        <v>3424.05</v>
      </c>
      <c r="H23" s="55">
        <f>SUMPRODUCT((Data!$B$2:$B$122=$B23)*(Data!$A$2:$A$122=Lists!$A$3)*(Data!H$2:H$122))</f>
        <v>3305.25</v>
      </c>
      <c r="J23" s="42">
        <f ca="1">OFFSET(B23,0,CHOOSE(Dashboard!$D$17,1,3,5),1,1)</f>
        <v>11793.95</v>
      </c>
      <c r="K23" s="42">
        <f ca="1">OFFSET(C23,0,CHOOSE(Dashboard!$D$17,1,3,5),1,1)</f>
        <v>10614.555</v>
      </c>
      <c r="N23" s="41" t="e">
        <f t="shared" ca="1" si="0"/>
        <v>#N/A</v>
      </c>
      <c r="O23" s="42" t="e">
        <f t="shared" ca="1" si="1"/>
        <v>#N/A</v>
      </c>
      <c r="P23" s="42" t="e">
        <f t="shared" ca="1" si="2"/>
        <v>#N/A</v>
      </c>
      <c r="Q23" s="56" t="str">
        <f t="shared" ca="1" si="3"/>
        <v/>
      </c>
    </row>
    <row r="24" spans="1:17" s="39" customFormat="1" x14ac:dyDescent="0.25">
      <c r="A24" s="39" t="str">
        <f>INDEX(Lists!$B$2:$B$6,Lists!$A$2,1)</f>
        <v>CDMX</v>
      </c>
      <c r="B24" s="41">
        <f>Lists!H24</f>
        <v>45597</v>
      </c>
      <c r="C24" s="55">
        <f>SUMPRODUCT((Data!$B$2:$B$122=$B24)*(Data!$A$2:$A$122=Lists!$A$3)*(Data!C$2:C$122))</f>
        <v>7465.7000000000007</v>
      </c>
      <c r="D24" s="55">
        <f>SUMPRODUCT((Data!$B$2:$B$122=$B24)*(Data!$A$2:$A$122=Lists!$A$3)*(Data!D$2:D$122))</f>
        <v>6262.5149999999994</v>
      </c>
      <c r="E24" s="55">
        <f>SUMPRODUCT((Data!$B$2:$B$122=$B24)*(Data!$A$2:$A$122=Lists!$A$3)*(Data!E$2:E$122))</f>
        <v>10519.85</v>
      </c>
      <c r="F24" s="55">
        <f>SUMPRODUCT((Data!$B$2:$B$122=$B24)*(Data!$A$2:$A$122=Lists!$A$3)*(Data!F$2:F$122))</f>
        <v>9467.8649999999998</v>
      </c>
      <c r="G24" s="55">
        <f>SUMPRODUCT((Data!$B$2:$B$122=$B24)*(Data!$A$2:$A$122=Lists!$A$3)*(Data!G$2:G$122))</f>
        <v>3054.15</v>
      </c>
      <c r="H24" s="55">
        <f>SUMPRODUCT((Data!$B$2:$B$122=$B24)*(Data!$A$2:$A$122=Lists!$A$3)*(Data!H$2:H$122))</f>
        <v>3205.35</v>
      </c>
      <c r="J24" s="42">
        <f ca="1">OFFSET(B24,0,CHOOSE(Dashboard!$D$17,1,3,5),1,1)</f>
        <v>10519.85</v>
      </c>
      <c r="K24" s="42">
        <f ca="1">OFFSET(C24,0,CHOOSE(Dashboard!$D$17,1,3,5),1,1)</f>
        <v>9467.8649999999998</v>
      </c>
      <c r="N24" s="41" t="e">
        <f t="shared" ca="1" si="0"/>
        <v>#N/A</v>
      </c>
      <c r="O24" s="42" t="e">
        <f t="shared" ca="1" si="1"/>
        <v>#N/A</v>
      </c>
      <c r="P24" s="42" t="e">
        <f t="shared" ca="1" si="2"/>
        <v>#N/A</v>
      </c>
      <c r="Q24" s="56" t="str">
        <f t="shared" ca="1" si="3"/>
        <v/>
      </c>
    </row>
    <row r="25" spans="1:17" s="39" customFormat="1" x14ac:dyDescent="0.25">
      <c r="A25" s="39" t="str">
        <f>INDEX(Lists!$B$2:$B$6,Lists!$A$2,1)</f>
        <v>CDMX</v>
      </c>
      <c r="B25" s="41">
        <f>Lists!H25</f>
        <v>45627</v>
      </c>
      <c r="C25" s="55">
        <f>SUMPRODUCT((Data!$B$2:$B$122=$B25)*(Data!$A$2:$A$122=Lists!$A$3)*(Data!C$2:C$122))</f>
        <v>8653.7000000000007</v>
      </c>
      <c r="D25" s="55">
        <f>SUMPRODUCT((Data!$B$2:$B$122=$B25)*(Data!$A$2:$A$122=Lists!$A$3)*(Data!D$2:D$122))</f>
        <v>7530.6149999999998</v>
      </c>
      <c r="E25" s="55">
        <f>SUMPRODUCT((Data!$B$2:$B$122=$B25)*(Data!$A$2:$A$122=Lists!$A$3)*(Data!E$2:E$122))</f>
        <v>12193.85</v>
      </c>
      <c r="F25" s="55">
        <f>SUMPRODUCT((Data!$B$2:$B$122=$B25)*(Data!$A$2:$A$122=Lists!$A$3)*(Data!F$2:F$122))</f>
        <v>10974.465</v>
      </c>
      <c r="G25" s="55">
        <f>SUMPRODUCT((Data!$B$2:$B$122=$B25)*(Data!$A$2:$A$122=Lists!$A$3)*(Data!G$2:G$122))</f>
        <v>3540.15</v>
      </c>
      <c r="H25" s="55">
        <f>SUMPRODUCT((Data!$B$2:$B$122=$B25)*(Data!$A$2:$A$122=Lists!$A$3)*(Data!H$2:H$122))</f>
        <v>3443.85</v>
      </c>
      <c r="J25" s="42">
        <f ca="1">OFFSET(B25,0,CHOOSE(Dashboard!$D$17,1,3,5),1,1)</f>
        <v>12193.85</v>
      </c>
      <c r="K25" s="42">
        <f ca="1">OFFSET(C25,0,CHOOSE(Dashboard!$D$17,1,3,5),1,1)</f>
        <v>10974.465</v>
      </c>
      <c r="N25" s="41" t="e">
        <f t="shared" ca="1" si="0"/>
        <v>#N/A</v>
      </c>
      <c r="O25" s="42" t="e">
        <f t="shared" ca="1" si="1"/>
        <v>#N/A</v>
      </c>
      <c r="P25" s="42" t="e">
        <f t="shared" ca="1" si="2"/>
        <v>#N/A</v>
      </c>
      <c r="Q25" s="56" t="str">
        <f t="shared" ca="1" si="3"/>
        <v/>
      </c>
    </row>
    <row r="26" spans="1:17" s="39" customFormat="1" x14ac:dyDescent="0.25">
      <c r="B26" s="41"/>
      <c r="C26" s="55"/>
      <c r="D26" s="55"/>
      <c r="E26" s="55"/>
      <c r="F26" s="55"/>
      <c r="G26" s="55"/>
      <c r="H26" s="55"/>
      <c r="J26" s="42"/>
      <c r="K26" s="42"/>
      <c r="N26" s="41"/>
      <c r="O26" s="42"/>
      <c r="P26" s="42"/>
      <c r="Q26" s="56"/>
    </row>
    <row r="27" spans="1:17" s="39" customFormat="1" x14ac:dyDescent="0.25">
      <c r="A27" s="39" t="s">
        <v>117</v>
      </c>
      <c r="C27" s="50">
        <f>SUM(C2:C26)</f>
        <v>194403.00000000003</v>
      </c>
      <c r="D27" s="50">
        <f t="shared" ref="D27:K27" si="4">SUM(D2:D26)</f>
        <v>165778.08631426352</v>
      </c>
      <c r="E27" s="50">
        <f t="shared" si="4"/>
        <v>273931.5</v>
      </c>
      <c r="F27" s="50">
        <f t="shared" si="4"/>
        <v>246538.34999999998</v>
      </c>
      <c r="G27" s="50">
        <f t="shared" si="4"/>
        <v>79528.499999999985</v>
      </c>
      <c r="H27" s="50">
        <f t="shared" si="4"/>
        <v>80760.263685736529</v>
      </c>
      <c r="I27" s="50"/>
      <c r="J27" s="50">
        <f t="shared" ca="1" si="4"/>
        <v>273931.5</v>
      </c>
      <c r="K27" s="50">
        <f t="shared" ca="1" si="4"/>
        <v>246538.34999999998</v>
      </c>
    </row>
    <row r="28" spans="1:17" s="39" customFormat="1" x14ac:dyDescent="0.25"/>
    <row r="30" spans="1:17" x14ac:dyDescent="0.25">
      <c r="A30" s="84" t="s">
        <v>9</v>
      </c>
      <c r="B30" s="31"/>
      <c r="C30" s="31"/>
      <c r="D30" s="31"/>
    </row>
    <row r="31" spans="1:17" x14ac:dyDescent="0.25">
      <c r="A31" s="14" t="s">
        <v>23</v>
      </c>
      <c r="B31" s="14" t="s">
        <v>95</v>
      </c>
      <c r="C31" s="14" t="s">
        <v>70</v>
      </c>
      <c r="D31" s="14" t="s">
        <v>71</v>
      </c>
    </row>
    <row r="32" spans="1:17" s="39" customFormat="1" x14ac:dyDescent="0.25">
      <c r="A32" s="58" t="str">
        <f>Lists!$A$3</f>
        <v>CDMX</v>
      </c>
      <c r="B32" s="39" t="s">
        <v>196</v>
      </c>
      <c r="C32" s="42">
        <f>SUMIFS(Exp!D$2:D$26,Exp!$A$2:$A$26,$A32,Exp!$B$2:$B$26,$B32)</f>
        <v>1264337.6000000001</v>
      </c>
      <c r="D32" s="42">
        <f>SUMIFS(Exp!E$2:E$26,Exp!$A$2:$A$26,$A32,Exp!$B$2:$B$26,$B32)</f>
        <v>1408528</v>
      </c>
      <c r="F32" s="39" t="e">
        <f>VLOOKUP(B32,Exp!$H$2:$I$6,2,FALSE())</f>
        <v>#N/A</v>
      </c>
    </row>
    <row r="33" spans="1:12" s="39" customFormat="1" x14ac:dyDescent="0.25">
      <c r="A33" s="58" t="str">
        <f>Lists!$A$3</f>
        <v>CDMX</v>
      </c>
      <c r="B33" s="39" t="s">
        <v>197</v>
      </c>
      <c r="C33" s="42">
        <f>SUMIFS(Exp!D$2:D$26,Exp!$A$2:$A$26,$A33,Exp!$B$2:$B$26,$B33)</f>
        <v>1784947.2</v>
      </c>
      <c r="D33" s="42">
        <f>SUMIFS(Exp!E$2:E$26,Exp!$A$2:$A$26,$A33,Exp!$B$2:$B$26,$B33)</f>
        <v>1549380.8</v>
      </c>
      <c r="F33" s="39" t="e">
        <f>VLOOKUP(B33,Exp!$H$2:$I$6,2,FALSE())</f>
        <v>#N/A</v>
      </c>
    </row>
    <row r="34" spans="1:12" s="39" customFormat="1" x14ac:dyDescent="0.25">
      <c r="A34" s="58" t="str">
        <f>Lists!$A$3</f>
        <v>CDMX</v>
      </c>
      <c r="B34" s="39" t="s">
        <v>198</v>
      </c>
      <c r="C34" s="42">
        <f>SUMIFS(Exp!D$2:D$26,Exp!$A$2:$A$26,$A34,Exp!$B$2:$B$26,$B34)</f>
        <v>1859320</v>
      </c>
      <c r="D34" s="42">
        <f>SUMIFS(Exp!E$2:E$26,Exp!$A$2:$A$26,$A34,Exp!$B$2:$B$26,$B34)</f>
        <v>1478954.4</v>
      </c>
      <c r="F34" s="39" t="e">
        <f>VLOOKUP(B34,Exp!$H$2:$I$6,2,FALSE())</f>
        <v>#N/A</v>
      </c>
    </row>
    <row r="35" spans="1:12" s="39" customFormat="1" x14ac:dyDescent="0.25">
      <c r="A35" s="58" t="str">
        <f>Lists!$A$3</f>
        <v>CDMX</v>
      </c>
      <c r="B35" s="39" t="s">
        <v>199</v>
      </c>
      <c r="C35" s="42">
        <f>SUMIFS(Exp!D$2:D$26,Exp!$A$2:$A$26,$A35,Exp!$B$2:$B$26,$B35)</f>
        <v>1859320</v>
      </c>
      <c r="D35" s="42">
        <f>SUMIFS(Exp!E$2:E$26,Exp!$A$2:$A$26,$A35,Exp!$B$2:$B$26,$B35)</f>
        <v>1056396</v>
      </c>
      <c r="F35" s="39" t="e">
        <f>VLOOKUP(B35,Exp!$H$2:$I$6,2,FALSE())</f>
        <v>#N/A</v>
      </c>
    </row>
    <row r="36" spans="1:12" s="39" customFormat="1" x14ac:dyDescent="0.25">
      <c r="A36" s="58" t="str">
        <f>Lists!$A$3</f>
        <v>CDMX</v>
      </c>
      <c r="B36" s="39" t="s">
        <v>200</v>
      </c>
      <c r="C36" s="42">
        <f>SUMIFS(Exp!D$2:D$26,Exp!$A$2:$A$26,$A36,Exp!$B$2:$B$26,$B36)</f>
        <v>669355.19999999972</v>
      </c>
      <c r="D36" s="42">
        <f>SUMIFS(Exp!E$2:E$26,Exp!$A$2:$A$26,$A36,Exp!$B$2:$B$26,$B36)</f>
        <v>1549380.7999999998</v>
      </c>
      <c r="F36" s="39" t="e">
        <f>VLOOKUP(B36,Exp!$H$2:$I$6,2,FALSE())</f>
        <v>#N/A</v>
      </c>
    </row>
    <row r="39" spans="1:12" x14ac:dyDescent="0.25">
      <c r="A39" s="84" t="s">
        <v>128</v>
      </c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</row>
    <row r="40" spans="1:12" x14ac:dyDescent="0.25">
      <c r="A40" s="14" t="s">
        <v>23</v>
      </c>
      <c r="B40" s="14" t="s">
        <v>84</v>
      </c>
      <c r="C40" s="21" t="s">
        <v>5</v>
      </c>
      <c r="D40" s="21" t="s">
        <v>4</v>
      </c>
      <c r="E40" s="21" t="s">
        <v>3</v>
      </c>
      <c r="F40" s="21" t="s">
        <v>2</v>
      </c>
      <c r="G40" s="21" t="s">
        <v>1</v>
      </c>
      <c r="H40" s="21" t="s">
        <v>0</v>
      </c>
      <c r="I40" s="21" t="s">
        <v>20</v>
      </c>
      <c r="J40" s="21" t="s">
        <v>16</v>
      </c>
      <c r="K40" s="21" t="s">
        <v>13</v>
      </c>
      <c r="L40" s="21" t="s">
        <v>10</v>
      </c>
    </row>
    <row r="41" spans="1:12" s="39" customFormat="1" x14ac:dyDescent="0.25">
      <c r="A41" s="39" t="str">
        <f>Lists!$A$3</f>
        <v>CDMX</v>
      </c>
      <c r="B41" s="39" t="s">
        <v>87</v>
      </c>
      <c r="C41" s="39">
        <f>SUMIFS(HR!C$82:C$91,HR!$A$82:$A$91,$A41,HR!$B$82:$B$91,$B41)</f>
        <v>-6</v>
      </c>
      <c r="D41" s="39">
        <f>SUMIFS(HR!D$82:D$91,HR!$A$82:$A$91,$A41,HR!$B$82:$B$91,$B41)</f>
        <v>-5</v>
      </c>
      <c r="E41" s="39">
        <f>SUMIFS(HR!E$82:E$91,HR!$A$82:$A$91,$A41,HR!$B$82:$B$91,$B41)</f>
        <v>-4</v>
      </c>
      <c r="F41" s="39">
        <f>SUMIFS(HR!F$82:F$91,HR!$A$82:$A$91,$A41,HR!$B$82:$B$91,$B41)</f>
        <v>-3</v>
      </c>
      <c r="G41" s="39">
        <f>SUMIFS(HR!G$82:G$91,HR!$A$82:$A$91,$A41,HR!$B$82:$B$91,$B41)</f>
        <v>-3</v>
      </c>
      <c r="H41" s="39">
        <f>SUMIFS(HR!H$82:H$91,HR!$A$82:$A$91,$A41,HR!$B$82:$B$91,$B41)</f>
        <v>-1</v>
      </c>
      <c r="I41" s="39">
        <f>SUMIFS(HR!I$82:I$91,HR!$A$82:$A$91,$A41,HR!$B$82:$B$91,$B41)</f>
        <v>-4</v>
      </c>
      <c r="J41" s="39">
        <f>SUMIFS(HR!J$82:J$91,HR!$A$82:$A$91,$A41,HR!$B$82:$B$91,$B41)</f>
        <v>-1</v>
      </c>
      <c r="K41" s="39">
        <f>SUMIFS(HR!K$82:K$91,HR!$A$82:$A$91,$A41,HR!$B$82:$B$91,$B41)</f>
        <v>-3</v>
      </c>
      <c r="L41" s="39">
        <f>SUMIFS(HR!N$82:N$91,HR!$A$82:$A$91,$A41,HR!$B$82:$B$91,$B41)</f>
        <v>-4</v>
      </c>
    </row>
    <row r="42" spans="1:12" s="39" customFormat="1" x14ac:dyDescent="0.25">
      <c r="A42" s="39" t="str">
        <f>Lists!$A$3</f>
        <v>CDMX</v>
      </c>
      <c r="B42" s="39" t="s">
        <v>88</v>
      </c>
      <c r="C42" s="39">
        <f>SUMIFS(HR!C$82:C$91,HR!$A$82:$A$91,$A42,HR!$B$82:$B$91,$B42)</f>
        <v>4</v>
      </c>
      <c r="D42" s="39">
        <f>SUMIFS(HR!D$82:D$91,HR!$A$82:$A$91,$A42,HR!$B$82:$B$91,$B42)</f>
        <v>5</v>
      </c>
      <c r="E42" s="39">
        <f>SUMIFS(HR!E$82:E$91,HR!$A$82:$A$91,$A42,HR!$B$82:$B$91,$B42)</f>
        <v>6</v>
      </c>
      <c r="F42" s="39">
        <f>SUMIFS(HR!F$82:F$91,HR!$A$82:$A$91,$A42,HR!$B$82:$B$91,$B42)</f>
        <v>2</v>
      </c>
      <c r="G42" s="39">
        <f>SUMIFS(HR!G$82:G$91,HR!$A$82:$A$91,$A42,HR!$B$82:$B$91,$B42)</f>
        <v>3</v>
      </c>
      <c r="H42" s="39">
        <f>SUMIFS(HR!H$82:H$91,HR!$A$82:$A$91,$A42,HR!$B$82:$B$91,$B42)</f>
        <v>4</v>
      </c>
      <c r="I42" s="39">
        <f>SUMIFS(HR!I$82:I$91,HR!$A$82:$A$91,$A42,HR!$B$82:$B$91,$B42)</f>
        <v>7</v>
      </c>
      <c r="J42" s="39">
        <f>SUMIFS(HR!J$82:J$91,HR!$A$82:$A$91,$A42,HR!$B$82:$B$91,$B42)</f>
        <v>5</v>
      </c>
      <c r="K42" s="39">
        <f>SUMIFS(HR!K$82:K$91,HR!$A$82:$A$91,$A42,HR!$B$82:$B$91,$B42)</f>
        <v>4</v>
      </c>
      <c r="L42" s="39">
        <f>SUMIFS(HR!N$82:N$91,HR!$A$82:$A$91,$A42,HR!$B$82:$B$91,$B42)</f>
        <v>6</v>
      </c>
    </row>
    <row r="43" spans="1:12" s="39" customFormat="1" x14ac:dyDescent="0.25"/>
    <row r="45" spans="1:12" x14ac:dyDescent="0.25">
      <c r="A45" s="84" t="s">
        <v>129</v>
      </c>
      <c r="B45" s="32"/>
      <c r="C45" s="32"/>
      <c r="D45" s="32"/>
      <c r="E45" s="32"/>
      <c r="F45" s="32"/>
      <c r="G45" s="32"/>
      <c r="H45" s="32"/>
    </row>
    <row r="46" spans="1:12" x14ac:dyDescent="0.25">
      <c r="A46" s="14" t="s">
        <v>23</v>
      </c>
      <c r="B46" s="14" t="s">
        <v>23</v>
      </c>
      <c r="C46" s="14" t="s">
        <v>23</v>
      </c>
      <c r="D46" s="14" t="s">
        <v>23</v>
      </c>
      <c r="E46" s="14" t="s">
        <v>23</v>
      </c>
      <c r="F46" s="14" t="s">
        <v>23</v>
      </c>
      <c r="G46" s="14" t="s">
        <v>23</v>
      </c>
      <c r="H46" s="14" t="s">
        <v>125</v>
      </c>
    </row>
    <row r="47" spans="1:12" s="39" customFormat="1" x14ac:dyDescent="0.25">
      <c r="A47" s="39" t="s">
        <v>18</v>
      </c>
      <c r="B47" s="39" t="s">
        <v>96</v>
      </c>
      <c r="C47" s="39">
        <f>Cash!C10</f>
        <v>16.920000000000002</v>
      </c>
      <c r="D47" s="39">
        <f>Cash!C11</f>
        <v>17.43</v>
      </c>
      <c r="E47" s="39" t="str">
        <f>IF(D47&gt;C47,H47,H48)&amp;TEXT((D47-C47)/C47,"0.0%")</f>
        <v>▲3.0%</v>
      </c>
      <c r="F47" s="39" t="str">
        <f>Cash!C11&amp;" "&amp;E47&amp;" on Prior Period"</f>
        <v>17.43 ▲3.0% on Prior Period</v>
      </c>
      <c r="H47" s="39" t="s">
        <v>97</v>
      </c>
    </row>
    <row r="48" spans="1:12" s="39" customFormat="1" x14ac:dyDescent="0.25">
      <c r="A48" s="59" t="s">
        <v>161</v>
      </c>
      <c r="H48" s="39" t="s">
        <v>98</v>
      </c>
    </row>
    <row r="49" spans="1:3" s="39" customFormat="1" x14ac:dyDescent="0.25"/>
    <row r="50" spans="1:3" s="39" customFormat="1" x14ac:dyDescent="0.25"/>
    <row r="51" spans="1:3" x14ac:dyDescent="0.25">
      <c r="A51" s="84" t="s">
        <v>41</v>
      </c>
      <c r="B51" s="31"/>
      <c r="C51" s="31"/>
    </row>
    <row r="52" spans="1:3" x14ac:dyDescent="0.25">
      <c r="A52" s="14" t="s">
        <v>23</v>
      </c>
      <c r="B52" s="14" t="s">
        <v>41</v>
      </c>
      <c r="C52" s="14" t="s">
        <v>158</v>
      </c>
    </row>
    <row r="53" spans="1:3" s="39" customFormat="1" x14ac:dyDescent="0.25">
      <c r="A53" s="39" t="str">
        <f>Lists!$A$3</f>
        <v>CDMX</v>
      </c>
      <c r="B53" s="39" t="str">
        <f>INDEX(Projects!$C$2:$C$26,MATCH(C53,Projects!$D$2:$D$26,0),1)</f>
        <v>Project 1</v>
      </c>
      <c r="C53" s="42">
        <f t="array" ref="C53">LARGE(IF(Projects!$A$2:$A$26=A53,Projects!$D$2:$D$26),ROW(A1))</f>
        <v>1362.45</v>
      </c>
    </row>
    <row r="54" spans="1:3" s="39" customFormat="1" x14ac:dyDescent="0.25">
      <c r="A54" s="39" t="str">
        <f>Lists!$A$3</f>
        <v>CDMX</v>
      </c>
      <c r="B54" s="39" t="str">
        <f>INDEX(Projects!$C$2:$C$26,MATCH(C54,Projects!$D$2:$D$26,0),1)</f>
        <v>Project 3</v>
      </c>
      <c r="C54" s="42">
        <f t="array" ref="C54">LARGE(IF(Projects!$A$2:$A$26=A54,Projects!$D$2:$D$26),ROW(A2))</f>
        <v>1116</v>
      </c>
    </row>
    <row r="55" spans="1:3" s="39" customFormat="1" x14ac:dyDescent="0.25">
      <c r="A55" s="39" t="str">
        <f>Lists!$A$3</f>
        <v>CDMX</v>
      </c>
      <c r="B55" s="39" t="str">
        <f>INDEX(Projects!$C$2:$C$26,MATCH(C55,Projects!$D$2:$D$26,0),1)</f>
        <v>Project 4</v>
      </c>
      <c r="C55" s="42">
        <f t="array" ref="C55">LARGE(IF(Projects!$A$2:$A$26=A55,Projects!$D$2:$D$26),ROW(A3))</f>
        <v>1038.5</v>
      </c>
    </row>
    <row r="56" spans="1:3" s="39" customFormat="1" x14ac:dyDescent="0.25">
      <c r="A56" s="39" t="str">
        <f>Lists!$A$3</f>
        <v>CDMX</v>
      </c>
      <c r="B56" s="39" t="str">
        <f>INDEX(Projects!$C$2:$C$26,MATCH(C56,Projects!$D$2:$D$26,0),1)</f>
        <v>Project 5</v>
      </c>
      <c r="C56" s="42">
        <f t="array" ref="C56">LARGE(IF(Projects!$A$2:$A$26=A56,Projects!$D$2:$D$26),ROW(A4))</f>
        <v>988</v>
      </c>
    </row>
    <row r="57" spans="1:3" s="39" customFormat="1" x14ac:dyDescent="0.25">
      <c r="A57" s="39" t="str">
        <f>Lists!$A$3</f>
        <v>CDMX</v>
      </c>
      <c r="B57" s="39" t="str">
        <f>INDEX(Projects!$C$2:$C$26,MATCH(C57,Projects!$D$2:$D$26,0),1)</f>
        <v>Project 2</v>
      </c>
      <c r="C57" s="42">
        <f t="array" ref="C57">LARGE(IF(Projects!$A$2:$A$26=A57,Projects!$D$2:$D$26),ROW(A5))</f>
        <v>809.1</v>
      </c>
    </row>
    <row r="58" spans="1:3" s="39" customFormat="1" x14ac:dyDescent="0.25">
      <c r="A58" s="59" t="s">
        <v>112</v>
      </c>
      <c r="B58" s="59"/>
      <c r="C58" s="82">
        <f>SUM(C53:C57)</f>
        <v>5314.05</v>
      </c>
    </row>
    <row r="59" spans="1:3" s="39" customFormat="1" x14ac:dyDescent="0.25">
      <c r="C59" s="49"/>
    </row>
    <row r="60" spans="1:3" s="39" customFormat="1" x14ac:dyDescent="0.25"/>
    <row r="61" spans="1:3" x14ac:dyDescent="0.25">
      <c r="A61" s="84" t="s">
        <v>123</v>
      </c>
      <c r="B61" s="31"/>
      <c r="C61" s="31"/>
    </row>
    <row r="62" spans="1:3" x14ac:dyDescent="0.25">
      <c r="A62" s="14" t="s">
        <v>23</v>
      </c>
      <c r="B62" s="14" t="s">
        <v>113</v>
      </c>
      <c r="C62" s="14" t="s">
        <v>55</v>
      </c>
    </row>
    <row r="63" spans="1:3" s="39" customFormat="1" x14ac:dyDescent="0.25">
      <c r="A63" s="39" t="str">
        <f>Lists!$A$3</f>
        <v>CDMX</v>
      </c>
      <c r="B63" s="39" t="s">
        <v>74</v>
      </c>
      <c r="C63" s="39">
        <f>SUMIFS(HR!$C$27:$C$51,HR!$A$27:$A$51,$A63,HR!$B$27:$B$51,$B63)</f>
        <v>520</v>
      </c>
    </row>
    <row r="64" spans="1:3" s="39" customFormat="1" x14ac:dyDescent="0.25">
      <c r="A64" s="39" t="str">
        <f>Lists!$A$3</f>
        <v>CDMX</v>
      </c>
      <c r="B64" s="39" t="s">
        <v>75</v>
      </c>
      <c r="C64" s="39">
        <f>SUMIFS(HR!$C$27:$C$51,HR!$A$27:$A$51,$A64,HR!$B$27:$B$51,$B64)</f>
        <v>461.5</v>
      </c>
    </row>
    <row r="65" spans="1:6" s="39" customFormat="1" x14ac:dyDescent="0.25">
      <c r="A65" s="39" t="str">
        <f>Lists!$A$3</f>
        <v>CDMX</v>
      </c>
      <c r="B65" s="39" t="s">
        <v>76</v>
      </c>
      <c r="C65" s="39">
        <f>SUMIFS(HR!$C$27:$C$51,HR!$A$27:$A$51,$A65,HR!$B$27:$B$51,$B65)</f>
        <v>422.5</v>
      </c>
    </row>
    <row r="66" spans="1:6" s="39" customFormat="1" x14ac:dyDescent="0.25">
      <c r="A66" s="39" t="str">
        <f>Lists!$A$3</f>
        <v>CDMX</v>
      </c>
      <c r="B66" s="39" t="s">
        <v>77</v>
      </c>
      <c r="C66" s="39">
        <f>SUMIFS(HR!$C$27:$C$51,HR!$A$27:$A$51,$A66,HR!$B$27:$B$51,$B66)</f>
        <v>405.6</v>
      </c>
    </row>
    <row r="67" spans="1:6" s="39" customFormat="1" x14ac:dyDescent="0.25">
      <c r="A67" s="39" t="str">
        <f>Lists!$A$3</f>
        <v>CDMX</v>
      </c>
      <c r="B67" s="39" t="s">
        <v>78</v>
      </c>
      <c r="C67" s="39">
        <f>SUMIFS(HR!$C$27:$C$51,HR!$A$27:$A$51,$A67,HR!$B$27:$B$51,$B67)</f>
        <v>390</v>
      </c>
    </row>
    <row r="68" spans="1:6" s="39" customFormat="1" x14ac:dyDescent="0.25">
      <c r="A68" s="39" t="s">
        <v>112</v>
      </c>
      <c r="C68" s="39">
        <f>SUM(C63:C67)</f>
        <v>2199.6</v>
      </c>
    </row>
    <row r="70" spans="1:6" x14ac:dyDescent="0.25">
      <c r="A70" s="84" t="s">
        <v>122</v>
      </c>
      <c r="B70" s="32"/>
      <c r="C70" s="32"/>
      <c r="D70" s="32"/>
    </row>
    <row r="71" spans="1:6" x14ac:dyDescent="0.25">
      <c r="A71" s="14" t="s">
        <v>23</v>
      </c>
      <c r="B71" s="14" t="s">
        <v>40</v>
      </c>
      <c r="C71" s="14" t="s">
        <v>39</v>
      </c>
      <c r="D71" s="14" t="s">
        <v>42</v>
      </c>
    </row>
    <row r="72" spans="1:6" s="39" customFormat="1" x14ac:dyDescent="0.25">
      <c r="A72" s="39" t="str">
        <f>Lists!$A$3</f>
        <v>CDMX</v>
      </c>
      <c r="B72" s="39" t="str">
        <f ca="1">OFFSET(HR!$C$2,MATCH(A72,HR!$A$3:$A$22,0),0,1,1)</f>
        <v>Brick001</v>
      </c>
      <c r="C72" s="39">
        <f ca="1">SUMIFS(HR!D$3:D$22,HR!$C$3:$C$22,$B72,HR!$A$3:$A$22,$A$72)</f>
        <v>108</v>
      </c>
      <c r="D72" s="39">
        <f ca="1">SUMIFS(HR!E$3:E$22,HR!$C$3:$C$22,$B72,HR!$A$3:$A$22,$A$72)</f>
        <v>976</v>
      </c>
    </row>
    <row r="73" spans="1:6" s="39" customFormat="1" x14ac:dyDescent="0.25">
      <c r="A73" s="39" t="str">
        <f>Lists!$A$3</f>
        <v>CDMX</v>
      </c>
      <c r="B73" s="39" t="str">
        <f ca="1">OFFSET(HR!$C$2,MATCH(A73,HR!$A$3:$A$22,0)+1,0,1,1)</f>
        <v>Brick002</v>
      </c>
      <c r="C73" s="39">
        <f ca="1">SUMIFS(HR!D$3:D$22,HR!$C$3:$C$22,$B73,HR!$A$3:$A$22,$A$72)</f>
        <v>55</v>
      </c>
      <c r="D73" s="39">
        <f ca="1">SUMIFS(HR!E$3:E$22,HR!$C$3:$C$22,$B73,HR!$A$3:$A$22,$A$72)</f>
        <v>433</v>
      </c>
    </row>
    <row r="74" spans="1:6" s="39" customFormat="1" x14ac:dyDescent="0.25">
      <c r="A74" s="39" t="str">
        <f>Lists!$A$3</f>
        <v>CDMX</v>
      </c>
      <c r="B74" s="39" t="str">
        <f ca="1">OFFSET(HR!$C$2,MATCH(A74,HR!$A$3:$A$22,0)+2,0,1,1)</f>
        <v>Brick003</v>
      </c>
      <c r="C74" s="39">
        <f ca="1">SUMIFS(HR!D$3:D$22,HR!$C$3:$C$22,$B74,HR!$A$3:$A$22,$A$72)</f>
        <v>33</v>
      </c>
      <c r="D74" s="39">
        <f ca="1">SUMIFS(HR!E$3:E$22,HR!$C$3:$C$22,$B74,HR!$A$3:$A$22,$A$72)</f>
        <v>200</v>
      </c>
    </row>
    <row r="75" spans="1:6" s="39" customFormat="1" x14ac:dyDescent="0.25">
      <c r="A75" s="39" t="str">
        <f>Lists!$A$3</f>
        <v>CDMX</v>
      </c>
      <c r="B75" s="39" t="str">
        <f ca="1">OFFSET(HR!$C$2,MATCH(A75,HR!$A$3:$A$22,0)+3,0,1,1)</f>
        <v>Brick004</v>
      </c>
      <c r="C75" s="39">
        <f ca="1">SUMIFS(HR!D$3:D$22,HR!$C$3:$C$22,$B75,HR!$A$3:$A$22,$A$72)</f>
        <v>43</v>
      </c>
      <c r="D75" s="39">
        <f ca="1">SUMIFS(HR!E$3:E$22,HR!$C$3:$C$22,$B75,HR!$A$3:$A$22,$A$72)</f>
        <v>187</v>
      </c>
    </row>
    <row r="76" spans="1:6" s="39" customFormat="1" x14ac:dyDescent="0.25">
      <c r="A76" s="39" t="s">
        <v>112</v>
      </c>
      <c r="C76" s="39">
        <f t="shared" ref="C76:D76" ca="1" si="5">SUM(C72:C75)</f>
        <v>239</v>
      </c>
      <c r="D76" s="39">
        <f t="shared" ca="1" si="5"/>
        <v>1796</v>
      </c>
    </row>
    <row r="79" spans="1:6" x14ac:dyDescent="0.25">
      <c r="A79" s="84" t="s">
        <v>124</v>
      </c>
      <c r="B79" s="31"/>
      <c r="C79" s="31"/>
      <c r="D79" s="31"/>
      <c r="E79" s="31"/>
      <c r="F79" s="31"/>
    </row>
    <row r="80" spans="1:6" x14ac:dyDescent="0.25">
      <c r="A80" s="14" t="s">
        <v>23</v>
      </c>
      <c r="B80" s="14" t="s">
        <v>18</v>
      </c>
      <c r="C80" s="14" t="s">
        <v>80</v>
      </c>
      <c r="D80" s="14" t="s">
        <v>81</v>
      </c>
      <c r="E80" s="14" t="s">
        <v>101</v>
      </c>
      <c r="F80" s="14" t="s">
        <v>102</v>
      </c>
    </row>
    <row r="81" spans="1:7" s="39" customFormat="1" x14ac:dyDescent="0.25">
      <c r="A81" s="39" t="str">
        <f>Lists!$A$3</f>
        <v>CDMX</v>
      </c>
      <c r="B81" t="s">
        <v>202</v>
      </c>
      <c r="C81" s="57">
        <f>SUMIFS(HR!$C$56:$C$70,HR!$A$56:$A$70,$A81,HR!$B$56:$B$70,$B81)</f>
        <v>0.35</v>
      </c>
      <c r="D81" s="57">
        <f>1-C81</f>
        <v>0.65</v>
      </c>
      <c r="E81" s="42">
        <f>SUMIFS(HR!D$56:D$70,HR!$A$56:$A$70,$A81,HR!$B$56:$B$70,$B81)</f>
        <v>22</v>
      </c>
      <c r="F81" s="42">
        <f>SUMIFS(HR!E$56:E$70,HR!$A$56:$A$70,$A81,HR!$B$56:$B$70,$B81)</f>
        <v>20</v>
      </c>
    </row>
    <row r="82" spans="1:7" s="39" customFormat="1" x14ac:dyDescent="0.25">
      <c r="A82" s="39" t="str">
        <f>Lists!$A$3</f>
        <v>CDMX</v>
      </c>
      <c r="B82" t="s">
        <v>204</v>
      </c>
      <c r="C82" s="57">
        <f>SUMIFS(HR!$C$56:$C$70,HR!$A$56:$A$70,$A82,HR!$B$56:$B$70,$B82)</f>
        <v>0.75</v>
      </c>
      <c r="D82" s="57">
        <f t="shared" ref="D82:D83" si="6">1-C82</f>
        <v>0.25</v>
      </c>
      <c r="E82" s="42">
        <f>SUMIFS(HR!D$56:D$70,HR!$A$56:$A$70,$A82,HR!$B$56:$B$70,$B82)</f>
        <v>13</v>
      </c>
      <c r="F82" s="42">
        <f>SUMIFS(HR!E$56:E$70,HR!$A$56:$A$70,$A82,HR!$B$56:$B$70,$B82)</f>
        <v>12</v>
      </c>
    </row>
    <row r="83" spans="1:7" s="39" customFormat="1" x14ac:dyDescent="0.25">
      <c r="A83" s="39" t="str">
        <f>Lists!$A$3</f>
        <v>CDMX</v>
      </c>
      <c r="B83" t="s">
        <v>203</v>
      </c>
      <c r="C83" s="57">
        <f>SUMIFS(HR!$C$56:$C$70,HR!$A$56:$A$70,$A83,HR!$B$56:$B$70,$B83)</f>
        <v>0.4</v>
      </c>
      <c r="D83" s="57">
        <f t="shared" si="6"/>
        <v>0.6</v>
      </c>
      <c r="E83" s="42">
        <f>SUMIFS(HR!D$56:D$70,HR!$A$56:$A$70,$A83,HR!$B$56:$B$70,$B83)</f>
        <v>18</v>
      </c>
      <c r="F83" s="42">
        <f>SUMIFS(HR!E$56:E$70,HR!$A$56:$A$70,$A83,HR!$B$56:$B$70,$B83)</f>
        <v>17</v>
      </c>
    </row>
    <row r="84" spans="1:7" s="39" customFormat="1" x14ac:dyDescent="0.25">
      <c r="A84" s="39" t="s">
        <v>112</v>
      </c>
      <c r="C84" s="57">
        <f>SUM(C81:C83)/COUNTA(A$81:A$83)</f>
        <v>0.5</v>
      </c>
      <c r="D84" s="57">
        <f>SUM(D81:D83)/COUNTA(B$81:B$83)</f>
        <v>0.5</v>
      </c>
      <c r="E84" s="42">
        <f t="shared" ref="E84:F84" si="7">SUM(E81:E83)</f>
        <v>53</v>
      </c>
      <c r="F84" s="42">
        <f t="shared" si="7"/>
        <v>49</v>
      </c>
    </row>
    <row r="87" spans="1:7" x14ac:dyDescent="0.25">
      <c r="A87" s="84" t="s">
        <v>82</v>
      </c>
      <c r="B87" s="31"/>
      <c r="C87" s="31"/>
    </row>
    <row r="88" spans="1:7" x14ac:dyDescent="0.25">
      <c r="A88" s="14" t="s">
        <v>23</v>
      </c>
      <c r="B88" s="14" t="s">
        <v>84</v>
      </c>
      <c r="C88" s="14" t="s">
        <v>83</v>
      </c>
    </row>
    <row r="89" spans="1:7" s="39" customFormat="1" x14ac:dyDescent="0.25">
      <c r="A89" s="39" t="str">
        <f>A2</f>
        <v>CDMX</v>
      </c>
      <c r="B89" s="39" t="s">
        <v>82</v>
      </c>
      <c r="C89" s="85">
        <f>SUMIFS(Cash!C2:C6,Cash!A2:A6,Calcs!A89)</f>
        <v>2307067</v>
      </c>
    </row>
    <row r="90" spans="1:7" x14ac:dyDescent="0.25">
      <c r="C90" s="20"/>
    </row>
    <row r="91" spans="1:7" x14ac:dyDescent="0.25">
      <c r="C91" s="20"/>
    </row>
    <row r="92" spans="1:7" x14ac:dyDescent="0.25">
      <c r="A92" s="84" t="s">
        <v>127</v>
      </c>
      <c r="B92" s="31"/>
      <c r="C92" s="31"/>
      <c r="D92" s="31"/>
      <c r="E92" s="31"/>
      <c r="F92" s="31"/>
      <c r="G92" s="31"/>
    </row>
    <row r="93" spans="1:7" x14ac:dyDescent="0.25">
      <c r="A93" s="14" t="s">
        <v>23</v>
      </c>
      <c r="B93" s="14" t="s">
        <v>85</v>
      </c>
      <c r="C93" s="14" t="s">
        <v>89</v>
      </c>
      <c r="D93" s="14" t="s">
        <v>103</v>
      </c>
      <c r="E93" s="14" t="s">
        <v>104</v>
      </c>
      <c r="F93" s="14" t="s">
        <v>105</v>
      </c>
      <c r="G93" s="14" t="s">
        <v>106</v>
      </c>
    </row>
    <row r="94" spans="1:7" s="39" customFormat="1" x14ac:dyDescent="0.25">
      <c r="A94" s="39" t="str">
        <f>Lists!$A$3</f>
        <v>CDMX</v>
      </c>
      <c r="C94" s="39">
        <f>SUMIFS(HR!C$74:C$78,HR!$A$74:$A$78,$A94)</f>
        <v>25</v>
      </c>
      <c r="D94" s="39">
        <f>SUMIFS(HR!D$74:D$78,HR!$A$74:$A$78,$A94)</f>
        <v>11</v>
      </c>
      <c r="E94" s="39">
        <f>SUMIFS(HR!E$74:E$78,HR!$A$74:$A$78,$A94)</f>
        <v>44</v>
      </c>
      <c r="F94" s="39">
        <f>SUMIFS(HR!F$74:F$78,HR!$A$74:$A$78,$A94)</f>
        <v>4</v>
      </c>
      <c r="G94" s="39">
        <f>SUMIFS(HR!G$74:G$78,HR!$A$74:$A$78,$A94)</f>
        <v>10</v>
      </c>
    </row>
    <row r="95" spans="1:7" x14ac:dyDescent="0.25">
      <c r="A95" s="1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92D050"/>
  </sheetPr>
  <dimension ref="A1:I350"/>
  <sheetViews>
    <sheetView topLeftCell="A11" workbookViewId="0">
      <selection activeCell="E8" sqref="E8"/>
    </sheetView>
  </sheetViews>
  <sheetFormatPr defaultRowHeight="13.2" x14ac:dyDescent="0.25"/>
  <cols>
    <col min="2" max="2" width="10" customWidth="1"/>
    <col min="3" max="3" width="11.6640625" bestFit="1" customWidth="1"/>
    <col min="5" max="5" width="12" bestFit="1" customWidth="1"/>
    <col min="7" max="7" width="11.6640625" customWidth="1"/>
  </cols>
  <sheetData>
    <row r="1" spans="1:9" x14ac:dyDescent="0.25">
      <c r="A1" s="14" t="s">
        <v>23</v>
      </c>
      <c r="B1" s="14" t="s">
        <v>64</v>
      </c>
      <c r="C1" s="14" t="s">
        <v>68</v>
      </c>
      <c r="D1" s="14" t="s">
        <v>65</v>
      </c>
      <c r="E1" s="14" t="s">
        <v>67</v>
      </c>
      <c r="F1" s="18" t="s">
        <v>66</v>
      </c>
      <c r="G1" s="18" t="s">
        <v>62</v>
      </c>
      <c r="H1" s="18" t="s">
        <v>63</v>
      </c>
      <c r="I1" s="18" t="s">
        <v>63</v>
      </c>
    </row>
    <row r="2" spans="1:9" s="39" customFormat="1" x14ac:dyDescent="0.25">
      <c r="A2" s="39" t="str">
        <f>Calcs!$A$2</f>
        <v>CDMX</v>
      </c>
      <c r="B2" s="39" t="s">
        <v>175</v>
      </c>
      <c r="C2" s="53">
        <f>SUMIFS(Profit!C$2:C$26,Profit!$A$2:$A$26,$A2,Profit!$B$2:$B$26,$B2)</f>
        <v>0.06</v>
      </c>
      <c r="D2" s="53">
        <f>SUMIFS(Profit!D$2:D$26,Profit!$A$2:$A$26,$A2,Profit!$B$2:$B$26,$B2)</f>
        <v>0.22</v>
      </c>
      <c r="E2" s="54">
        <f>SUMIFS(Profit!E$2:E$26,Profit!$A$2:$A$26,$A2,Profit!$B$2:$B$26,$B2)</f>
        <v>30000</v>
      </c>
      <c r="F2" s="53">
        <f>C2</f>
        <v>0.06</v>
      </c>
      <c r="G2" s="53">
        <f>E2/$E$7</f>
        <v>0.34090909090909088</v>
      </c>
      <c r="H2" s="53">
        <f>D2</f>
        <v>0.22</v>
      </c>
      <c r="I2" s="53">
        <f>H2</f>
        <v>0.22</v>
      </c>
    </row>
    <row r="3" spans="1:9" s="39" customFormat="1" x14ac:dyDescent="0.25">
      <c r="A3" s="39" t="str">
        <f>Calcs!$A$2</f>
        <v>CDMX</v>
      </c>
      <c r="B3" s="39" t="s">
        <v>176</v>
      </c>
      <c r="C3" s="53">
        <f>SUMIFS(Profit!C$2:C$26,Profit!$A$2:$A$26,$A3,Profit!$B$2:$B$26,$B3)</f>
        <v>0</v>
      </c>
      <c r="D3" s="53">
        <f>SUMIFS(Profit!D$2:D$26,Profit!$A$2:$A$26,$A3,Profit!$B$2:$B$26,$B3)</f>
        <v>0.31</v>
      </c>
      <c r="E3" s="54">
        <f>SUMIFS(Profit!E$2:E$26,Profit!$A$2:$A$26,$A3,Profit!$B$2:$B$26,$B3)</f>
        <v>25000</v>
      </c>
      <c r="F3" s="53">
        <f>C3</f>
        <v>0</v>
      </c>
      <c r="G3" s="53">
        <f t="shared" ref="G3:G6" si="0">E3/$E$7</f>
        <v>0.28409090909090912</v>
      </c>
      <c r="H3" s="53">
        <f>D3</f>
        <v>0.31</v>
      </c>
      <c r="I3" s="53">
        <f>H3</f>
        <v>0.31</v>
      </c>
    </row>
    <row r="4" spans="1:9" s="39" customFormat="1" x14ac:dyDescent="0.25">
      <c r="A4" s="39" t="str">
        <f>Calcs!$A$2</f>
        <v>CDMX</v>
      </c>
      <c r="B4" s="39" t="s">
        <v>177</v>
      </c>
      <c r="C4" s="53">
        <f>SUMIFS(Profit!C$2:C$26,Profit!$A$2:$A$26,$A4,Profit!$B$2:$B$26,$B4)</f>
        <v>-0.03</v>
      </c>
      <c r="D4" s="53">
        <f>SUMIFS(Profit!D$2:D$26,Profit!$A$2:$A$26,$A4,Profit!$B$2:$B$26,$B4)</f>
        <v>9.5000000000000001E-2</v>
      </c>
      <c r="E4" s="54">
        <f>SUMIFS(Profit!E$2:E$26,Profit!$A$2:$A$26,$A4,Profit!$B$2:$B$26,$B4)</f>
        <v>10000</v>
      </c>
      <c r="F4" s="53">
        <f>C4</f>
        <v>-0.03</v>
      </c>
      <c r="G4" s="53">
        <f t="shared" si="0"/>
        <v>0.11363636363636363</v>
      </c>
      <c r="H4" s="53">
        <f>D4</f>
        <v>9.5000000000000001E-2</v>
      </c>
      <c r="I4" s="53">
        <f>H4</f>
        <v>9.5000000000000001E-2</v>
      </c>
    </row>
    <row r="5" spans="1:9" s="39" customFormat="1" x14ac:dyDescent="0.25">
      <c r="A5" s="39" t="str">
        <f>Calcs!$A$2</f>
        <v>CDMX</v>
      </c>
      <c r="B5" s="39" t="s">
        <v>178</v>
      </c>
      <c r="C5" s="53">
        <f>SUMIFS(Profit!C$2:C$26,Profit!$A$2:$A$26,$A5,Profit!$B$2:$B$26,$B5)</f>
        <v>0.15</v>
      </c>
      <c r="D5" s="53">
        <f>SUMIFS(Profit!D$2:D$26,Profit!$A$2:$A$26,$A5,Profit!$B$2:$B$26,$B5)</f>
        <v>0.16</v>
      </c>
      <c r="E5" s="54">
        <f>SUMIFS(Profit!E$2:E$26,Profit!$A$2:$A$26,$A5,Profit!$B$2:$B$26,$B5)</f>
        <v>15000</v>
      </c>
      <c r="F5" s="53">
        <f>C5</f>
        <v>0.15</v>
      </c>
      <c r="G5" s="53">
        <f t="shared" si="0"/>
        <v>0.17045454545454544</v>
      </c>
      <c r="H5" s="53">
        <f>D5</f>
        <v>0.16</v>
      </c>
      <c r="I5" s="53">
        <f>H5</f>
        <v>0.16</v>
      </c>
    </row>
    <row r="6" spans="1:9" s="39" customFormat="1" x14ac:dyDescent="0.25">
      <c r="A6" s="39" t="str">
        <f>Calcs!$A$2</f>
        <v>CDMX</v>
      </c>
      <c r="B6" s="39" t="s">
        <v>179</v>
      </c>
      <c r="C6" s="53">
        <f>SUMIFS(Profit!C$2:C$26,Profit!$A$2:$A$26,$A6,Profit!$B$2:$B$26,$B6)</f>
        <v>-0.06</v>
      </c>
      <c r="D6" s="53">
        <f>SUMIFS(Profit!D$2:D$26,Profit!$A$2:$A$26,$A6,Profit!$B$2:$B$26,$B6)</f>
        <v>0.21</v>
      </c>
      <c r="E6" s="54">
        <f>SUMIFS(Profit!E$2:E$26,Profit!$A$2:$A$26,$A6,Profit!$B$2:$B$26,$B6)</f>
        <v>8000</v>
      </c>
      <c r="F6" s="53">
        <f>C6</f>
        <v>-0.06</v>
      </c>
      <c r="G6" s="53">
        <f t="shared" si="0"/>
        <v>9.0909090909090912E-2</v>
      </c>
      <c r="H6" s="53">
        <f>D6</f>
        <v>0.21</v>
      </c>
      <c r="I6" s="53">
        <f>H6</f>
        <v>0.21</v>
      </c>
    </row>
    <row r="7" spans="1:9" s="39" customFormat="1" ht="13.8" x14ac:dyDescent="0.25">
      <c r="A7" s="59"/>
      <c r="B7" s="59" t="s">
        <v>112</v>
      </c>
      <c r="C7" s="60"/>
      <c r="D7" s="60"/>
      <c r="E7" s="61">
        <f>SUM(E2:E6)</f>
        <v>88000</v>
      </c>
      <c r="F7" s="53"/>
      <c r="G7" s="62"/>
      <c r="H7" s="62"/>
      <c r="I7" s="62"/>
    </row>
    <row r="10" spans="1:9" x14ac:dyDescent="0.25">
      <c r="A10" s="14" t="s">
        <v>23</v>
      </c>
      <c r="B10" s="14" t="s">
        <v>69</v>
      </c>
      <c r="C10" s="14" t="s">
        <v>71</v>
      </c>
      <c r="D10" s="14" t="s">
        <v>70</v>
      </c>
    </row>
    <row r="11" spans="1:9" s="39" customFormat="1" x14ac:dyDescent="0.25">
      <c r="A11" s="39" t="str">
        <f>Calcs!$A$72</f>
        <v>CDMX</v>
      </c>
      <c r="B11" s="63">
        <v>45292</v>
      </c>
      <c r="C11" s="39">
        <f>SUMIFS(Sales!C$2:C$1701,Sales!$A$2:$A$1701,$A11,Sales!$B$2:$B$1701,$B11)</f>
        <v>46</v>
      </c>
      <c r="D11" s="39">
        <f>SUMIFS(Sales!D$2:D$1701,Sales!$A$2:$A$1701,$A11,Sales!$B$2:$B$1701,$B11)</f>
        <v>28</v>
      </c>
    </row>
    <row r="12" spans="1:9" s="39" customFormat="1" x14ac:dyDescent="0.25">
      <c r="A12" s="39" t="str">
        <f>Calcs!$A$72</f>
        <v>CDMX</v>
      </c>
      <c r="B12" s="63">
        <v>45293</v>
      </c>
      <c r="C12" s="39">
        <f>SUMIFS(Sales!C$2:C$1701,Sales!$A$2:$A$1701,$A12,Sales!$B$2:$B$1701,$B12)</f>
        <v>55</v>
      </c>
      <c r="D12" s="39">
        <f>SUMIFS(Sales!D$2:D$1701,Sales!$A$2:$A$1701,$A12,Sales!$B$2:$B$1701,$B12)</f>
        <v>21</v>
      </c>
    </row>
    <row r="13" spans="1:9" s="39" customFormat="1" x14ac:dyDescent="0.25">
      <c r="A13" s="39" t="str">
        <f>Calcs!$A$72</f>
        <v>CDMX</v>
      </c>
      <c r="B13" s="63">
        <v>45294</v>
      </c>
      <c r="C13" s="39">
        <f>SUMIFS(Sales!C$2:C$1701,Sales!$A$2:$A$1701,$A13,Sales!$B$2:$B$1701,$B13)</f>
        <v>50</v>
      </c>
      <c r="D13" s="39">
        <f>SUMIFS(Sales!D$2:D$1701,Sales!$A$2:$A$1701,$A13,Sales!$B$2:$B$1701,$B13)</f>
        <v>28</v>
      </c>
    </row>
    <row r="14" spans="1:9" s="39" customFormat="1" x14ac:dyDescent="0.25">
      <c r="A14" s="39" t="str">
        <f>Calcs!$A$72</f>
        <v>CDMX</v>
      </c>
      <c r="B14" s="63">
        <v>45295</v>
      </c>
      <c r="C14" s="39">
        <f>SUMIFS(Sales!C$2:C$1701,Sales!$A$2:$A$1701,$A14,Sales!$B$2:$B$1701,$B14)</f>
        <v>50</v>
      </c>
      <c r="D14" s="39">
        <f>SUMIFS(Sales!D$2:D$1701,Sales!$A$2:$A$1701,$A14,Sales!$B$2:$B$1701,$B14)</f>
        <v>31</v>
      </c>
    </row>
    <row r="15" spans="1:9" s="39" customFormat="1" x14ac:dyDescent="0.25">
      <c r="A15" s="39" t="str">
        <f>Calcs!$A$72</f>
        <v>CDMX</v>
      </c>
      <c r="B15" s="63">
        <v>45296</v>
      </c>
      <c r="C15" s="39">
        <f>SUMIFS(Sales!C$2:C$1701,Sales!$A$2:$A$1701,$A15,Sales!$B$2:$B$1701,$B15)</f>
        <v>52</v>
      </c>
      <c r="D15" s="39">
        <f>SUMIFS(Sales!D$2:D$1701,Sales!$A$2:$A$1701,$A15,Sales!$B$2:$B$1701,$B15)</f>
        <v>26</v>
      </c>
    </row>
    <row r="16" spans="1:9" s="39" customFormat="1" x14ac:dyDescent="0.25">
      <c r="A16" s="39" t="str">
        <f>Calcs!$A$72</f>
        <v>CDMX</v>
      </c>
      <c r="B16" s="63">
        <v>45297</v>
      </c>
      <c r="C16" s="39">
        <f>SUMIFS(Sales!C$2:C$1701,Sales!$A$2:$A$1701,$A16,Sales!$B$2:$B$1701,$B16)</f>
        <v>41</v>
      </c>
      <c r="D16" s="39">
        <f>SUMIFS(Sales!D$2:D$1701,Sales!$A$2:$A$1701,$A16,Sales!$B$2:$B$1701,$B16)</f>
        <v>27</v>
      </c>
    </row>
    <row r="17" spans="1:4" s="39" customFormat="1" x14ac:dyDescent="0.25">
      <c r="A17" s="39" t="str">
        <f>Calcs!$A$72</f>
        <v>CDMX</v>
      </c>
      <c r="B17" s="63">
        <v>45298</v>
      </c>
      <c r="C17" s="39">
        <f>SUMIFS(Sales!C$2:C$1701,Sales!$A$2:$A$1701,$A17,Sales!$B$2:$B$1701,$B17)</f>
        <v>47</v>
      </c>
      <c r="D17" s="39">
        <f>SUMIFS(Sales!D$2:D$1701,Sales!$A$2:$A$1701,$A17,Sales!$B$2:$B$1701,$B17)</f>
        <v>34</v>
      </c>
    </row>
    <row r="18" spans="1:4" s="39" customFormat="1" x14ac:dyDescent="0.25">
      <c r="A18" s="39" t="str">
        <f>Calcs!$A$72</f>
        <v>CDMX</v>
      </c>
      <c r="B18" s="63">
        <v>45299</v>
      </c>
      <c r="C18" s="39">
        <f>SUMIFS(Sales!C$2:C$1701,Sales!$A$2:$A$1701,$A18,Sales!$B$2:$B$1701,$B18)</f>
        <v>51</v>
      </c>
      <c r="D18" s="39">
        <f>SUMIFS(Sales!D$2:D$1701,Sales!$A$2:$A$1701,$A18,Sales!$B$2:$B$1701,$B18)</f>
        <v>34</v>
      </c>
    </row>
    <row r="19" spans="1:4" s="39" customFormat="1" x14ac:dyDescent="0.25">
      <c r="A19" s="39" t="str">
        <f>Calcs!$A$72</f>
        <v>CDMX</v>
      </c>
      <c r="B19" s="63">
        <v>45300</v>
      </c>
      <c r="C19" s="39">
        <f>SUMIFS(Sales!C$2:C$1701,Sales!$A$2:$A$1701,$A19,Sales!$B$2:$B$1701,$B19)</f>
        <v>50</v>
      </c>
      <c r="D19" s="39">
        <f>SUMIFS(Sales!D$2:D$1701,Sales!$A$2:$A$1701,$A19,Sales!$B$2:$B$1701,$B19)</f>
        <v>28</v>
      </c>
    </row>
    <row r="20" spans="1:4" s="39" customFormat="1" x14ac:dyDescent="0.25">
      <c r="A20" s="39" t="str">
        <f>Calcs!$A$72</f>
        <v>CDMX</v>
      </c>
      <c r="B20" s="63">
        <v>45301</v>
      </c>
      <c r="C20" s="39">
        <f>SUMIFS(Sales!C$2:C$1701,Sales!$A$2:$A$1701,$A20,Sales!$B$2:$B$1701,$B20)</f>
        <v>48</v>
      </c>
      <c r="D20" s="39">
        <f>SUMIFS(Sales!D$2:D$1701,Sales!$A$2:$A$1701,$A20,Sales!$B$2:$B$1701,$B20)</f>
        <v>20</v>
      </c>
    </row>
    <row r="21" spans="1:4" s="39" customFormat="1" x14ac:dyDescent="0.25">
      <c r="A21" s="39" t="str">
        <f>Calcs!$A$72</f>
        <v>CDMX</v>
      </c>
      <c r="B21" s="63">
        <v>45302</v>
      </c>
      <c r="C21" s="39">
        <f>SUMIFS(Sales!C$2:C$1701,Sales!$A$2:$A$1701,$A21,Sales!$B$2:$B$1701,$B21)</f>
        <v>60</v>
      </c>
      <c r="D21" s="39">
        <f>SUMIFS(Sales!D$2:D$1701,Sales!$A$2:$A$1701,$A21,Sales!$B$2:$B$1701,$B21)</f>
        <v>35</v>
      </c>
    </row>
    <row r="22" spans="1:4" s="39" customFormat="1" x14ac:dyDescent="0.25">
      <c r="A22" s="39" t="str">
        <f>Calcs!$A$72</f>
        <v>CDMX</v>
      </c>
      <c r="B22" s="63">
        <v>45303</v>
      </c>
      <c r="C22" s="39">
        <f>SUMIFS(Sales!C$2:C$1701,Sales!$A$2:$A$1701,$A22,Sales!$B$2:$B$1701,$B22)</f>
        <v>51</v>
      </c>
      <c r="D22" s="39">
        <f>SUMIFS(Sales!D$2:D$1701,Sales!$A$2:$A$1701,$A22,Sales!$B$2:$B$1701,$B22)</f>
        <v>34</v>
      </c>
    </row>
    <row r="23" spans="1:4" s="39" customFormat="1" x14ac:dyDescent="0.25">
      <c r="A23" s="39" t="str">
        <f>Calcs!$A$72</f>
        <v>CDMX</v>
      </c>
      <c r="B23" s="63">
        <v>45304</v>
      </c>
      <c r="C23" s="39">
        <f>SUMIFS(Sales!C$2:C$1701,Sales!$A$2:$A$1701,$A23,Sales!$B$2:$B$1701,$B23)</f>
        <v>42</v>
      </c>
      <c r="D23" s="39">
        <f>SUMIFS(Sales!D$2:D$1701,Sales!$A$2:$A$1701,$A23,Sales!$B$2:$B$1701,$B23)</f>
        <v>19</v>
      </c>
    </row>
    <row r="24" spans="1:4" s="39" customFormat="1" x14ac:dyDescent="0.25">
      <c r="A24" s="39" t="str">
        <f>Calcs!$A$72</f>
        <v>CDMX</v>
      </c>
      <c r="B24" s="63">
        <v>45305</v>
      </c>
      <c r="C24" s="39">
        <f>SUMIFS(Sales!C$2:C$1701,Sales!$A$2:$A$1701,$A24,Sales!$B$2:$B$1701,$B24)</f>
        <v>58</v>
      </c>
      <c r="D24" s="39">
        <f>SUMIFS(Sales!D$2:D$1701,Sales!$A$2:$A$1701,$A24,Sales!$B$2:$B$1701,$B24)</f>
        <v>24</v>
      </c>
    </row>
    <row r="25" spans="1:4" s="39" customFormat="1" x14ac:dyDescent="0.25">
      <c r="A25" s="39" t="str">
        <f>Calcs!$A$72</f>
        <v>CDMX</v>
      </c>
      <c r="B25" s="63">
        <v>45306</v>
      </c>
      <c r="C25" s="39">
        <f>SUMIFS(Sales!C$2:C$1701,Sales!$A$2:$A$1701,$A25,Sales!$B$2:$B$1701,$B25)</f>
        <v>53</v>
      </c>
      <c r="D25" s="39">
        <f>SUMIFS(Sales!D$2:D$1701,Sales!$A$2:$A$1701,$A25,Sales!$B$2:$B$1701,$B25)</f>
        <v>36</v>
      </c>
    </row>
    <row r="26" spans="1:4" s="39" customFormat="1" x14ac:dyDescent="0.25">
      <c r="A26" s="39" t="str">
        <f>Calcs!$A$72</f>
        <v>CDMX</v>
      </c>
      <c r="B26" s="63">
        <v>45307</v>
      </c>
      <c r="C26" s="39">
        <f>SUMIFS(Sales!C$2:C$1701,Sales!$A$2:$A$1701,$A26,Sales!$B$2:$B$1701,$B26)</f>
        <v>60</v>
      </c>
      <c r="D26" s="39">
        <f>SUMIFS(Sales!D$2:D$1701,Sales!$A$2:$A$1701,$A26,Sales!$B$2:$B$1701,$B26)</f>
        <v>39</v>
      </c>
    </row>
    <row r="27" spans="1:4" s="39" customFormat="1" x14ac:dyDescent="0.25">
      <c r="A27" s="39" t="str">
        <f>Calcs!$A$72</f>
        <v>CDMX</v>
      </c>
      <c r="B27" s="63">
        <v>45308</v>
      </c>
      <c r="C27" s="39">
        <f>SUMIFS(Sales!C$2:C$1701,Sales!$A$2:$A$1701,$A27,Sales!$B$2:$B$1701,$B27)</f>
        <v>49</v>
      </c>
      <c r="D27" s="39">
        <f>SUMIFS(Sales!D$2:D$1701,Sales!$A$2:$A$1701,$A27,Sales!$B$2:$B$1701,$B27)</f>
        <v>34</v>
      </c>
    </row>
    <row r="28" spans="1:4" s="39" customFormat="1" x14ac:dyDescent="0.25">
      <c r="A28" s="39" t="str">
        <f>Calcs!$A$72</f>
        <v>CDMX</v>
      </c>
      <c r="B28" s="63">
        <v>45309</v>
      </c>
      <c r="C28" s="39">
        <f>SUMIFS(Sales!C$2:C$1701,Sales!$A$2:$A$1701,$A28,Sales!$B$2:$B$1701,$B28)</f>
        <v>49</v>
      </c>
      <c r="D28" s="39">
        <f>SUMIFS(Sales!D$2:D$1701,Sales!$A$2:$A$1701,$A28,Sales!$B$2:$B$1701,$B28)</f>
        <v>17</v>
      </c>
    </row>
    <row r="29" spans="1:4" s="39" customFormat="1" x14ac:dyDescent="0.25">
      <c r="A29" s="39" t="str">
        <f>Calcs!$A$72</f>
        <v>CDMX</v>
      </c>
      <c r="B29" s="63">
        <v>45310</v>
      </c>
      <c r="C29" s="39">
        <f>SUMIFS(Sales!C$2:C$1701,Sales!$A$2:$A$1701,$A29,Sales!$B$2:$B$1701,$B29)</f>
        <v>41</v>
      </c>
      <c r="D29" s="39">
        <f>SUMIFS(Sales!D$2:D$1701,Sales!$A$2:$A$1701,$A29,Sales!$B$2:$B$1701,$B29)</f>
        <v>27</v>
      </c>
    </row>
    <row r="30" spans="1:4" s="39" customFormat="1" x14ac:dyDescent="0.25">
      <c r="A30" s="39" t="str">
        <f>Calcs!$A$72</f>
        <v>CDMX</v>
      </c>
      <c r="B30" s="63">
        <v>45311</v>
      </c>
      <c r="C30" s="39">
        <f>SUMIFS(Sales!C$2:C$1701,Sales!$A$2:$A$1701,$A30,Sales!$B$2:$B$1701,$B30)</f>
        <v>58</v>
      </c>
      <c r="D30" s="39">
        <f>SUMIFS(Sales!D$2:D$1701,Sales!$A$2:$A$1701,$A30,Sales!$B$2:$B$1701,$B30)</f>
        <v>16</v>
      </c>
    </row>
    <row r="31" spans="1:4" s="39" customFormat="1" x14ac:dyDescent="0.25">
      <c r="A31" s="39" t="str">
        <f>Calcs!$A$72</f>
        <v>CDMX</v>
      </c>
      <c r="B31" s="63">
        <v>45312</v>
      </c>
      <c r="C31" s="39">
        <f>SUMIFS(Sales!C$2:C$1701,Sales!$A$2:$A$1701,$A31,Sales!$B$2:$B$1701,$B31)</f>
        <v>48</v>
      </c>
      <c r="D31" s="39">
        <f>SUMIFS(Sales!D$2:D$1701,Sales!$A$2:$A$1701,$A31,Sales!$B$2:$B$1701,$B31)</f>
        <v>26</v>
      </c>
    </row>
    <row r="32" spans="1:4" s="39" customFormat="1" x14ac:dyDescent="0.25">
      <c r="A32" s="39" t="str">
        <f>Calcs!$A$72</f>
        <v>CDMX</v>
      </c>
      <c r="B32" s="63">
        <v>45313</v>
      </c>
      <c r="C32" s="39">
        <f>SUMIFS(Sales!C$2:C$1701,Sales!$A$2:$A$1701,$A32,Sales!$B$2:$B$1701,$B32)</f>
        <v>42</v>
      </c>
      <c r="D32" s="39">
        <f>SUMIFS(Sales!D$2:D$1701,Sales!$A$2:$A$1701,$A32,Sales!$B$2:$B$1701,$B32)</f>
        <v>37</v>
      </c>
    </row>
    <row r="33" spans="1:4" s="39" customFormat="1" x14ac:dyDescent="0.25">
      <c r="A33" s="39" t="str">
        <f>Calcs!$A$72</f>
        <v>CDMX</v>
      </c>
      <c r="B33" s="63">
        <v>45314</v>
      </c>
      <c r="C33" s="39">
        <f>SUMIFS(Sales!C$2:C$1701,Sales!$A$2:$A$1701,$A33,Sales!$B$2:$B$1701,$B33)</f>
        <v>42</v>
      </c>
      <c r="D33" s="39">
        <f>SUMIFS(Sales!D$2:D$1701,Sales!$A$2:$A$1701,$A33,Sales!$B$2:$B$1701,$B33)</f>
        <v>31</v>
      </c>
    </row>
    <row r="34" spans="1:4" s="39" customFormat="1" x14ac:dyDescent="0.25">
      <c r="A34" s="39" t="str">
        <f>Calcs!$A$72</f>
        <v>CDMX</v>
      </c>
      <c r="B34" s="63">
        <v>45315</v>
      </c>
      <c r="C34" s="39">
        <f>SUMIFS(Sales!C$2:C$1701,Sales!$A$2:$A$1701,$A34,Sales!$B$2:$B$1701,$B34)</f>
        <v>42</v>
      </c>
      <c r="D34" s="39">
        <f>SUMIFS(Sales!D$2:D$1701,Sales!$A$2:$A$1701,$A34,Sales!$B$2:$B$1701,$B34)</f>
        <v>40</v>
      </c>
    </row>
    <row r="35" spans="1:4" s="39" customFormat="1" x14ac:dyDescent="0.25">
      <c r="A35" s="39" t="str">
        <f>Calcs!$A$72</f>
        <v>CDMX</v>
      </c>
      <c r="B35" s="63">
        <v>45316</v>
      </c>
      <c r="C35" s="39">
        <f>SUMIFS(Sales!C$2:C$1701,Sales!$A$2:$A$1701,$A35,Sales!$B$2:$B$1701,$B35)</f>
        <v>56</v>
      </c>
      <c r="D35" s="39">
        <f>SUMIFS(Sales!D$2:D$1701,Sales!$A$2:$A$1701,$A35,Sales!$B$2:$B$1701,$B35)</f>
        <v>36</v>
      </c>
    </row>
    <row r="36" spans="1:4" s="39" customFormat="1" x14ac:dyDescent="0.25">
      <c r="A36" s="39" t="str">
        <f>Calcs!$A$72</f>
        <v>CDMX</v>
      </c>
      <c r="B36" s="63">
        <v>45317</v>
      </c>
      <c r="C36" s="39">
        <f>SUMIFS(Sales!C$2:C$1701,Sales!$A$2:$A$1701,$A36,Sales!$B$2:$B$1701,$B36)</f>
        <v>56</v>
      </c>
      <c r="D36" s="39">
        <f>SUMIFS(Sales!D$2:D$1701,Sales!$A$2:$A$1701,$A36,Sales!$B$2:$B$1701,$B36)</f>
        <v>33</v>
      </c>
    </row>
    <row r="37" spans="1:4" s="39" customFormat="1" x14ac:dyDescent="0.25">
      <c r="A37" s="39" t="str">
        <f>Calcs!$A$72</f>
        <v>CDMX</v>
      </c>
      <c r="B37" s="63">
        <v>45318</v>
      </c>
      <c r="C37" s="39">
        <f>SUMIFS(Sales!C$2:C$1701,Sales!$A$2:$A$1701,$A37,Sales!$B$2:$B$1701,$B37)</f>
        <v>53</v>
      </c>
      <c r="D37" s="39">
        <f>SUMIFS(Sales!D$2:D$1701,Sales!$A$2:$A$1701,$A37,Sales!$B$2:$B$1701,$B37)</f>
        <v>26</v>
      </c>
    </row>
    <row r="38" spans="1:4" s="39" customFormat="1" x14ac:dyDescent="0.25">
      <c r="A38" s="39" t="str">
        <f>Calcs!$A$72</f>
        <v>CDMX</v>
      </c>
      <c r="B38" s="63">
        <v>45319</v>
      </c>
      <c r="C38" s="39">
        <f>SUMIFS(Sales!C$2:C$1701,Sales!$A$2:$A$1701,$A38,Sales!$B$2:$B$1701,$B38)</f>
        <v>45</v>
      </c>
      <c r="D38" s="39">
        <f>SUMIFS(Sales!D$2:D$1701,Sales!$A$2:$A$1701,$A38,Sales!$B$2:$B$1701,$B38)</f>
        <v>18</v>
      </c>
    </row>
    <row r="39" spans="1:4" s="39" customFormat="1" x14ac:dyDescent="0.25">
      <c r="A39" s="39" t="str">
        <f>Calcs!$A$72</f>
        <v>CDMX</v>
      </c>
      <c r="B39" s="63">
        <v>45320</v>
      </c>
      <c r="C39" s="39">
        <f>SUMIFS(Sales!C$2:C$1701,Sales!$A$2:$A$1701,$A39,Sales!$B$2:$B$1701,$B39)</f>
        <v>57</v>
      </c>
      <c r="D39" s="39">
        <f>SUMIFS(Sales!D$2:D$1701,Sales!$A$2:$A$1701,$A39,Sales!$B$2:$B$1701,$B39)</f>
        <v>32</v>
      </c>
    </row>
    <row r="40" spans="1:4" s="39" customFormat="1" x14ac:dyDescent="0.25">
      <c r="A40" s="39" t="str">
        <f>Calcs!$A$72</f>
        <v>CDMX</v>
      </c>
      <c r="B40" s="63">
        <v>45321</v>
      </c>
      <c r="C40" s="39">
        <f>SUMIFS(Sales!C$2:C$1701,Sales!$A$2:$A$1701,$A40,Sales!$B$2:$B$1701,$B40)</f>
        <v>45</v>
      </c>
      <c r="D40" s="39">
        <f>SUMIFS(Sales!D$2:D$1701,Sales!$A$2:$A$1701,$A40,Sales!$B$2:$B$1701,$B40)</f>
        <v>18</v>
      </c>
    </row>
    <row r="41" spans="1:4" s="39" customFormat="1" x14ac:dyDescent="0.25">
      <c r="A41" s="39" t="str">
        <f>Calcs!$A$72</f>
        <v>CDMX</v>
      </c>
      <c r="B41" s="63">
        <v>45322</v>
      </c>
      <c r="C41" s="39">
        <f>SUMIFS(Sales!C$2:C$1701,Sales!$A$2:$A$1701,$A41,Sales!$B$2:$B$1701,$B41)</f>
        <v>56</v>
      </c>
      <c r="D41" s="39">
        <f>SUMIFS(Sales!D$2:D$1701,Sales!$A$2:$A$1701,$A41,Sales!$B$2:$B$1701,$B41)</f>
        <v>21</v>
      </c>
    </row>
    <row r="42" spans="1:4" s="39" customFormat="1" x14ac:dyDescent="0.25">
      <c r="A42" s="39" t="str">
        <f>Calcs!$A$72</f>
        <v>CDMX</v>
      </c>
      <c r="B42" s="63">
        <v>45323</v>
      </c>
      <c r="C42" s="39">
        <f>SUMIFS(Sales!C$2:C$1701,Sales!$A$2:$A$1701,$A42,Sales!$B$2:$B$1701,$B42)</f>
        <v>47</v>
      </c>
      <c r="D42" s="39">
        <f>SUMIFS(Sales!D$2:D$1701,Sales!$A$2:$A$1701,$A42,Sales!$B$2:$B$1701,$B42)</f>
        <v>21</v>
      </c>
    </row>
    <row r="43" spans="1:4" s="39" customFormat="1" x14ac:dyDescent="0.25">
      <c r="A43" s="39" t="str">
        <f>Calcs!$A$72</f>
        <v>CDMX</v>
      </c>
      <c r="B43" s="63">
        <v>45324</v>
      </c>
      <c r="C43" s="39">
        <f>SUMIFS(Sales!C$2:C$1701,Sales!$A$2:$A$1701,$A43,Sales!$B$2:$B$1701,$B43)</f>
        <v>58</v>
      </c>
      <c r="D43" s="39">
        <f>SUMIFS(Sales!D$2:D$1701,Sales!$A$2:$A$1701,$A43,Sales!$B$2:$B$1701,$B43)</f>
        <v>22</v>
      </c>
    </row>
    <row r="44" spans="1:4" s="39" customFormat="1" x14ac:dyDescent="0.25">
      <c r="A44" s="39" t="str">
        <f>Calcs!$A$72</f>
        <v>CDMX</v>
      </c>
      <c r="B44" s="63">
        <v>45325</v>
      </c>
      <c r="C44" s="39">
        <f>SUMIFS(Sales!C$2:C$1701,Sales!$A$2:$A$1701,$A44,Sales!$B$2:$B$1701,$B44)</f>
        <v>46</v>
      </c>
      <c r="D44" s="39">
        <f>SUMIFS(Sales!D$2:D$1701,Sales!$A$2:$A$1701,$A44,Sales!$B$2:$B$1701,$B44)</f>
        <v>21</v>
      </c>
    </row>
    <row r="45" spans="1:4" s="39" customFormat="1" x14ac:dyDescent="0.25">
      <c r="A45" s="39" t="str">
        <f>Calcs!$A$72</f>
        <v>CDMX</v>
      </c>
      <c r="B45" s="63">
        <v>45326</v>
      </c>
      <c r="C45" s="39">
        <f>SUMIFS(Sales!C$2:C$1701,Sales!$A$2:$A$1701,$A45,Sales!$B$2:$B$1701,$B45)</f>
        <v>50</v>
      </c>
      <c r="D45" s="39">
        <f>SUMIFS(Sales!D$2:D$1701,Sales!$A$2:$A$1701,$A45,Sales!$B$2:$B$1701,$B45)</f>
        <v>18</v>
      </c>
    </row>
    <row r="46" spans="1:4" s="39" customFormat="1" x14ac:dyDescent="0.25">
      <c r="A46" s="39" t="str">
        <f>Calcs!$A$72</f>
        <v>CDMX</v>
      </c>
      <c r="B46" s="63">
        <v>45327</v>
      </c>
      <c r="C46" s="39">
        <f>SUMIFS(Sales!C$2:C$1701,Sales!$A$2:$A$1701,$A46,Sales!$B$2:$B$1701,$B46)</f>
        <v>51</v>
      </c>
      <c r="D46" s="39">
        <f>SUMIFS(Sales!D$2:D$1701,Sales!$A$2:$A$1701,$A46,Sales!$B$2:$B$1701,$B46)</f>
        <v>17</v>
      </c>
    </row>
    <row r="47" spans="1:4" s="39" customFormat="1" x14ac:dyDescent="0.25">
      <c r="A47" s="39" t="str">
        <f>Calcs!$A$72</f>
        <v>CDMX</v>
      </c>
      <c r="B47" s="63">
        <v>45328</v>
      </c>
      <c r="C47" s="39">
        <f>SUMIFS(Sales!C$2:C$1701,Sales!$A$2:$A$1701,$A47,Sales!$B$2:$B$1701,$B47)</f>
        <v>51</v>
      </c>
      <c r="D47" s="39">
        <f>SUMIFS(Sales!D$2:D$1701,Sales!$A$2:$A$1701,$A47,Sales!$B$2:$B$1701,$B47)</f>
        <v>39</v>
      </c>
    </row>
    <row r="48" spans="1:4" s="39" customFormat="1" x14ac:dyDescent="0.25">
      <c r="A48" s="39" t="str">
        <f>Calcs!$A$72</f>
        <v>CDMX</v>
      </c>
      <c r="B48" s="63">
        <v>45329</v>
      </c>
      <c r="C48" s="39">
        <f>SUMIFS(Sales!C$2:C$1701,Sales!$A$2:$A$1701,$A48,Sales!$B$2:$B$1701,$B48)</f>
        <v>49</v>
      </c>
      <c r="D48" s="39">
        <f>SUMIFS(Sales!D$2:D$1701,Sales!$A$2:$A$1701,$A48,Sales!$B$2:$B$1701,$B48)</f>
        <v>32</v>
      </c>
    </row>
    <row r="49" spans="1:4" s="39" customFormat="1" x14ac:dyDescent="0.25">
      <c r="A49" s="39" t="str">
        <f>Calcs!$A$72</f>
        <v>CDMX</v>
      </c>
      <c r="B49" s="63">
        <v>45330</v>
      </c>
      <c r="C49" s="39">
        <f>SUMIFS(Sales!C$2:C$1701,Sales!$A$2:$A$1701,$A49,Sales!$B$2:$B$1701,$B49)</f>
        <v>58</v>
      </c>
      <c r="D49" s="39">
        <f>SUMIFS(Sales!D$2:D$1701,Sales!$A$2:$A$1701,$A49,Sales!$B$2:$B$1701,$B49)</f>
        <v>28</v>
      </c>
    </row>
    <row r="50" spans="1:4" s="39" customFormat="1" x14ac:dyDescent="0.25">
      <c r="A50" s="39" t="str">
        <f>Calcs!$A$72</f>
        <v>CDMX</v>
      </c>
      <c r="B50" s="63">
        <v>45331</v>
      </c>
      <c r="C50" s="39">
        <f>SUMIFS(Sales!C$2:C$1701,Sales!$A$2:$A$1701,$A50,Sales!$B$2:$B$1701,$B50)</f>
        <v>58</v>
      </c>
      <c r="D50" s="39">
        <f>SUMIFS(Sales!D$2:D$1701,Sales!$A$2:$A$1701,$A50,Sales!$B$2:$B$1701,$B50)</f>
        <v>32</v>
      </c>
    </row>
    <row r="51" spans="1:4" s="39" customFormat="1" x14ac:dyDescent="0.25">
      <c r="A51" s="39" t="str">
        <f>Calcs!$A$72</f>
        <v>CDMX</v>
      </c>
      <c r="B51" s="63">
        <v>45332</v>
      </c>
      <c r="C51" s="39">
        <f>SUMIFS(Sales!C$2:C$1701,Sales!$A$2:$A$1701,$A51,Sales!$B$2:$B$1701,$B51)</f>
        <v>40</v>
      </c>
      <c r="D51" s="39">
        <f>SUMIFS(Sales!D$2:D$1701,Sales!$A$2:$A$1701,$A51,Sales!$B$2:$B$1701,$B51)</f>
        <v>32</v>
      </c>
    </row>
    <row r="52" spans="1:4" s="39" customFormat="1" x14ac:dyDescent="0.25">
      <c r="A52" s="39" t="str">
        <f>Calcs!$A$72</f>
        <v>CDMX</v>
      </c>
      <c r="B52" s="63">
        <v>45333</v>
      </c>
      <c r="C52" s="39">
        <f>SUMIFS(Sales!C$2:C$1701,Sales!$A$2:$A$1701,$A52,Sales!$B$2:$B$1701,$B52)</f>
        <v>58</v>
      </c>
      <c r="D52" s="39">
        <f>SUMIFS(Sales!D$2:D$1701,Sales!$A$2:$A$1701,$A52,Sales!$B$2:$B$1701,$B52)</f>
        <v>37</v>
      </c>
    </row>
    <row r="53" spans="1:4" s="39" customFormat="1" x14ac:dyDescent="0.25">
      <c r="A53" s="39" t="str">
        <f>Calcs!$A$72</f>
        <v>CDMX</v>
      </c>
      <c r="B53" s="63">
        <v>45334</v>
      </c>
      <c r="C53" s="39">
        <f>SUMIFS(Sales!C$2:C$1701,Sales!$A$2:$A$1701,$A53,Sales!$B$2:$B$1701,$B53)</f>
        <v>54</v>
      </c>
      <c r="D53" s="39">
        <f>SUMIFS(Sales!D$2:D$1701,Sales!$A$2:$A$1701,$A53,Sales!$B$2:$B$1701,$B53)</f>
        <v>39</v>
      </c>
    </row>
    <row r="54" spans="1:4" s="39" customFormat="1" x14ac:dyDescent="0.25">
      <c r="A54" s="39" t="str">
        <f>Calcs!$A$72</f>
        <v>CDMX</v>
      </c>
      <c r="B54" s="63">
        <v>45335</v>
      </c>
      <c r="C54" s="39">
        <f>SUMIFS(Sales!C$2:C$1701,Sales!$A$2:$A$1701,$A54,Sales!$B$2:$B$1701,$B54)</f>
        <v>45</v>
      </c>
      <c r="D54" s="39">
        <f>SUMIFS(Sales!D$2:D$1701,Sales!$A$2:$A$1701,$A54,Sales!$B$2:$B$1701,$B54)</f>
        <v>30</v>
      </c>
    </row>
    <row r="55" spans="1:4" s="39" customFormat="1" x14ac:dyDescent="0.25">
      <c r="A55" s="39" t="str">
        <f>Calcs!$A$72</f>
        <v>CDMX</v>
      </c>
      <c r="B55" s="63">
        <v>45336</v>
      </c>
      <c r="C55" s="39">
        <f>SUMIFS(Sales!C$2:C$1701,Sales!$A$2:$A$1701,$A55,Sales!$B$2:$B$1701,$B55)</f>
        <v>59</v>
      </c>
      <c r="D55" s="39">
        <f>SUMIFS(Sales!D$2:D$1701,Sales!$A$2:$A$1701,$A55,Sales!$B$2:$B$1701,$B55)</f>
        <v>36</v>
      </c>
    </row>
    <row r="56" spans="1:4" s="39" customFormat="1" x14ac:dyDescent="0.25">
      <c r="A56" s="39" t="str">
        <f>Calcs!$A$72</f>
        <v>CDMX</v>
      </c>
      <c r="B56" s="63">
        <v>45337</v>
      </c>
      <c r="C56" s="39">
        <f>SUMIFS(Sales!C$2:C$1701,Sales!$A$2:$A$1701,$A56,Sales!$B$2:$B$1701,$B56)</f>
        <v>50</v>
      </c>
      <c r="D56" s="39">
        <f>SUMIFS(Sales!D$2:D$1701,Sales!$A$2:$A$1701,$A56,Sales!$B$2:$B$1701,$B56)</f>
        <v>20</v>
      </c>
    </row>
    <row r="57" spans="1:4" s="39" customFormat="1" x14ac:dyDescent="0.25">
      <c r="A57" s="39" t="str">
        <f>Calcs!$A$72</f>
        <v>CDMX</v>
      </c>
      <c r="B57" s="63">
        <v>45338</v>
      </c>
      <c r="C57" s="39">
        <f>SUMIFS(Sales!C$2:C$1701,Sales!$A$2:$A$1701,$A57,Sales!$B$2:$B$1701,$B57)</f>
        <v>55</v>
      </c>
      <c r="D57" s="39">
        <f>SUMIFS(Sales!D$2:D$1701,Sales!$A$2:$A$1701,$A57,Sales!$B$2:$B$1701,$B57)</f>
        <v>18</v>
      </c>
    </row>
    <row r="58" spans="1:4" s="39" customFormat="1" x14ac:dyDescent="0.25">
      <c r="A58" s="39" t="str">
        <f>Calcs!$A$72</f>
        <v>CDMX</v>
      </c>
      <c r="B58" s="63">
        <v>45339</v>
      </c>
      <c r="C58" s="39">
        <f>SUMIFS(Sales!C$2:C$1701,Sales!$A$2:$A$1701,$A58,Sales!$B$2:$B$1701,$B58)</f>
        <v>53</v>
      </c>
      <c r="D58" s="39">
        <f>SUMIFS(Sales!D$2:D$1701,Sales!$A$2:$A$1701,$A58,Sales!$B$2:$B$1701,$B58)</f>
        <v>16</v>
      </c>
    </row>
    <row r="59" spans="1:4" s="39" customFormat="1" x14ac:dyDescent="0.25">
      <c r="A59" s="39" t="str">
        <f>Calcs!$A$72</f>
        <v>CDMX</v>
      </c>
      <c r="B59" s="63">
        <v>45340</v>
      </c>
      <c r="C59" s="39">
        <f>SUMIFS(Sales!C$2:C$1701,Sales!$A$2:$A$1701,$A59,Sales!$B$2:$B$1701,$B59)</f>
        <v>49</v>
      </c>
      <c r="D59" s="39">
        <f>SUMIFS(Sales!D$2:D$1701,Sales!$A$2:$A$1701,$A59,Sales!$B$2:$B$1701,$B59)</f>
        <v>29</v>
      </c>
    </row>
    <row r="60" spans="1:4" s="39" customFormat="1" x14ac:dyDescent="0.25">
      <c r="A60" s="39" t="str">
        <f>Calcs!$A$72</f>
        <v>CDMX</v>
      </c>
      <c r="B60" s="63">
        <v>45341</v>
      </c>
      <c r="C60" s="39">
        <f>SUMIFS(Sales!C$2:C$1701,Sales!$A$2:$A$1701,$A60,Sales!$B$2:$B$1701,$B60)</f>
        <v>56</v>
      </c>
      <c r="D60" s="39">
        <f>SUMIFS(Sales!D$2:D$1701,Sales!$A$2:$A$1701,$A60,Sales!$B$2:$B$1701,$B60)</f>
        <v>39</v>
      </c>
    </row>
    <row r="61" spans="1:4" s="39" customFormat="1" x14ac:dyDescent="0.25">
      <c r="A61" s="39" t="str">
        <f>Calcs!$A$72</f>
        <v>CDMX</v>
      </c>
      <c r="B61" s="63">
        <v>45342</v>
      </c>
      <c r="C61" s="39">
        <f>SUMIFS(Sales!C$2:C$1701,Sales!$A$2:$A$1701,$A61,Sales!$B$2:$B$1701,$B61)</f>
        <v>47</v>
      </c>
      <c r="D61" s="39">
        <f>SUMIFS(Sales!D$2:D$1701,Sales!$A$2:$A$1701,$A61,Sales!$B$2:$B$1701,$B61)</f>
        <v>28</v>
      </c>
    </row>
    <row r="62" spans="1:4" s="39" customFormat="1" x14ac:dyDescent="0.25">
      <c r="A62" s="39" t="str">
        <f>Calcs!$A$72</f>
        <v>CDMX</v>
      </c>
      <c r="B62" s="63">
        <v>45343</v>
      </c>
      <c r="C62" s="39">
        <f>SUMIFS(Sales!C$2:C$1701,Sales!$A$2:$A$1701,$A62,Sales!$B$2:$B$1701,$B62)</f>
        <v>58</v>
      </c>
      <c r="D62" s="39">
        <f>SUMIFS(Sales!D$2:D$1701,Sales!$A$2:$A$1701,$A62,Sales!$B$2:$B$1701,$B62)</f>
        <v>25</v>
      </c>
    </row>
    <row r="63" spans="1:4" s="39" customFormat="1" x14ac:dyDescent="0.25">
      <c r="A63" s="39" t="str">
        <f>Calcs!$A$72</f>
        <v>CDMX</v>
      </c>
      <c r="B63" s="63">
        <v>45344</v>
      </c>
      <c r="C63" s="39">
        <f>SUMIFS(Sales!C$2:C$1701,Sales!$A$2:$A$1701,$A63,Sales!$B$2:$B$1701,$B63)</f>
        <v>47</v>
      </c>
      <c r="D63" s="39">
        <f>SUMIFS(Sales!D$2:D$1701,Sales!$A$2:$A$1701,$A63,Sales!$B$2:$B$1701,$B63)</f>
        <v>28</v>
      </c>
    </row>
    <row r="64" spans="1:4" s="39" customFormat="1" x14ac:dyDescent="0.25">
      <c r="A64" s="39" t="str">
        <f>Calcs!$A$72</f>
        <v>CDMX</v>
      </c>
      <c r="B64" s="63">
        <v>45345</v>
      </c>
      <c r="C64" s="39">
        <f>SUMIFS(Sales!C$2:C$1701,Sales!$A$2:$A$1701,$A64,Sales!$B$2:$B$1701,$B64)</f>
        <v>53</v>
      </c>
      <c r="D64" s="39">
        <f>SUMIFS(Sales!D$2:D$1701,Sales!$A$2:$A$1701,$A64,Sales!$B$2:$B$1701,$B64)</f>
        <v>26</v>
      </c>
    </row>
    <row r="65" spans="1:4" s="39" customFormat="1" x14ac:dyDescent="0.25">
      <c r="A65" s="39" t="str">
        <f>Calcs!$A$72</f>
        <v>CDMX</v>
      </c>
      <c r="B65" s="63">
        <v>45346</v>
      </c>
      <c r="C65" s="39">
        <f>SUMIFS(Sales!C$2:C$1701,Sales!$A$2:$A$1701,$A65,Sales!$B$2:$B$1701,$B65)</f>
        <v>56</v>
      </c>
      <c r="D65" s="39">
        <f>SUMIFS(Sales!D$2:D$1701,Sales!$A$2:$A$1701,$A65,Sales!$B$2:$B$1701,$B65)</f>
        <v>17</v>
      </c>
    </row>
    <row r="66" spans="1:4" s="39" customFormat="1" x14ac:dyDescent="0.25">
      <c r="A66" s="39" t="str">
        <f>Calcs!$A$72</f>
        <v>CDMX</v>
      </c>
      <c r="B66" s="63">
        <v>45347</v>
      </c>
      <c r="C66" s="39">
        <f>SUMIFS(Sales!C$2:C$1701,Sales!$A$2:$A$1701,$A66,Sales!$B$2:$B$1701,$B66)</f>
        <v>55</v>
      </c>
      <c r="D66" s="39">
        <f>SUMIFS(Sales!D$2:D$1701,Sales!$A$2:$A$1701,$A66,Sales!$B$2:$B$1701,$B66)</f>
        <v>39</v>
      </c>
    </row>
    <row r="67" spans="1:4" s="39" customFormat="1" x14ac:dyDescent="0.25">
      <c r="A67" s="39" t="str">
        <f>Calcs!$A$72</f>
        <v>CDMX</v>
      </c>
      <c r="B67" s="63">
        <v>45348</v>
      </c>
      <c r="C67" s="39">
        <f>SUMIFS(Sales!C$2:C$1701,Sales!$A$2:$A$1701,$A67,Sales!$B$2:$B$1701,$B67)</f>
        <v>60</v>
      </c>
      <c r="D67" s="39">
        <f>SUMIFS(Sales!D$2:D$1701,Sales!$A$2:$A$1701,$A67,Sales!$B$2:$B$1701,$B67)</f>
        <v>33</v>
      </c>
    </row>
    <row r="68" spans="1:4" s="39" customFormat="1" x14ac:dyDescent="0.25">
      <c r="A68" s="39" t="str">
        <f>Calcs!$A$72</f>
        <v>CDMX</v>
      </c>
      <c r="B68" s="63">
        <v>45349</v>
      </c>
      <c r="C68" s="39">
        <f>SUMIFS(Sales!C$2:C$1701,Sales!$A$2:$A$1701,$A68,Sales!$B$2:$B$1701,$B68)</f>
        <v>42</v>
      </c>
      <c r="D68" s="39">
        <f>SUMIFS(Sales!D$2:D$1701,Sales!$A$2:$A$1701,$A68,Sales!$B$2:$B$1701,$B68)</f>
        <v>27</v>
      </c>
    </row>
    <row r="69" spans="1:4" s="39" customFormat="1" x14ac:dyDescent="0.25">
      <c r="A69" s="39" t="str">
        <f>Calcs!$A$72</f>
        <v>CDMX</v>
      </c>
      <c r="B69" s="63">
        <v>45350</v>
      </c>
      <c r="C69" s="39">
        <f>SUMIFS(Sales!C$2:C$1701,Sales!$A$2:$A$1701,$A69,Sales!$B$2:$B$1701,$B69)</f>
        <v>51</v>
      </c>
      <c r="D69" s="39">
        <f>SUMIFS(Sales!D$2:D$1701,Sales!$A$2:$A$1701,$A69,Sales!$B$2:$B$1701,$B69)</f>
        <v>34</v>
      </c>
    </row>
    <row r="70" spans="1:4" s="39" customFormat="1" x14ac:dyDescent="0.25">
      <c r="A70" s="39" t="str">
        <f>Calcs!$A$72</f>
        <v>CDMX</v>
      </c>
      <c r="B70" s="63">
        <v>45352</v>
      </c>
      <c r="C70" s="39">
        <f>SUMIFS(Sales!C$2:C$1701,Sales!$A$2:$A$1701,$A70,Sales!$B$2:$B$1701,$B70)</f>
        <v>44</v>
      </c>
      <c r="D70" s="39">
        <f>SUMIFS(Sales!D$2:D$1701,Sales!$A$2:$A$1701,$A70,Sales!$B$2:$B$1701,$B70)</f>
        <v>32</v>
      </c>
    </row>
    <row r="71" spans="1:4" s="39" customFormat="1" x14ac:dyDescent="0.25">
      <c r="A71" s="39" t="str">
        <f>Calcs!$A$72</f>
        <v>CDMX</v>
      </c>
      <c r="B71" s="63">
        <v>45353</v>
      </c>
      <c r="C71" s="39">
        <f>SUMIFS(Sales!C$2:C$1701,Sales!$A$2:$A$1701,$A71,Sales!$B$2:$B$1701,$B71)</f>
        <v>44</v>
      </c>
      <c r="D71" s="39">
        <f>SUMIFS(Sales!D$2:D$1701,Sales!$A$2:$A$1701,$A71,Sales!$B$2:$B$1701,$B71)</f>
        <v>18</v>
      </c>
    </row>
    <row r="72" spans="1:4" s="39" customFormat="1" x14ac:dyDescent="0.25">
      <c r="A72" s="39" t="str">
        <f>Calcs!$A$72</f>
        <v>CDMX</v>
      </c>
      <c r="B72" s="63">
        <v>45354</v>
      </c>
      <c r="C72" s="39">
        <f>SUMIFS(Sales!C$2:C$1701,Sales!$A$2:$A$1701,$A72,Sales!$B$2:$B$1701,$B72)</f>
        <v>47</v>
      </c>
      <c r="D72" s="39">
        <f>SUMIFS(Sales!D$2:D$1701,Sales!$A$2:$A$1701,$A72,Sales!$B$2:$B$1701,$B72)</f>
        <v>18</v>
      </c>
    </row>
    <row r="73" spans="1:4" s="39" customFormat="1" x14ac:dyDescent="0.25">
      <c r="A73" s="39" t="str">
        <f>Calcs!$A$72</f>
        <v>CDMX</v>
      </c>
      <c r="B73" s="63">
        <v>45355</v>
      </c>
      <c r="C73" s="39">
        <f>SUMIFS(Sales!C$2:C$1701,Sales!$A$2:$A$1701,$A73,Sales!$B$2:$B$1701,$B73)</f>
        <v>41</v>
      </c>
      <c r="D73" s="39">
        <f>SUMIFS(Sales!D$2:D$1701,Sales!$A$2:$A$1701,$A73,Sales!$B$2:$B$1701,$B73)</f>
        <v>19</v>
      </c>
    </row>
    <row r="74" spans="1:4" s="39" customFormat="1" x14ac:dyDescent="0.25">
      <c r="A74" s="39" t="str">
        <f>Calcs!$A$72</f>
        <v>CDMX</v>
      </c>
      <c r="B74" s="63">
        <v>45356</v>
      </c>
      <c r="C74" s="39">
        <f>SUMIFS(Sales!C$2:C$1701,Sales!$A$2:$A$1701,$A74,Sales!$B$2:$B$1701,$B74)</f>
        <v>54</v>
      </c>
      <c r="D74" s="39">
        <f>SUMIFS(Sales!D$2:D$1701,Sales!$A$2:$A$1701,$A74,Sales!$B$2:$B$1701,$B74)</f>
        <v>27</v>
      </c>
    </row>
    <row r="75" spans="1:4" s="39" customFormat="1" x14ac:dyDescent="0.25">
      <c r="A75" s="39" t="str">
        <f>Calcs!$A$72</f>
        <v>CDMX</v>
      </c>
      <c r="B75" s="63">
        <v>45357</v>
      </c>
      <c r="C75" s="39">
        <f>SUMIFS(Sales!C$2:C$1701,Sales!$A$2:$A$1701,$A75,Sales!$B$2:$B$1701,$B75)</f>
        <v>49</v>
      </c>
      <c r="D75" s="39">
        <f>SUMIFS(Sales!D$2:D$1701,Sales!$A$2:$A$1701,$A75,Sales!$B$2:$B$1701,$B75)</f>
        <v>35</v>
      </c>
    </row>
    <row r="76" spans="1:4" s="39" customFormat="1" x14ac:dyDescent="0.25">
      <c r="A76" s="39" t="str">
        <f>Calcs!$A$72</f>
        <v>CDMX</v>
      </c>
      <c r="B76" s="63">
        <v>45358</v>
      </c>
      <c r="C76" s="39">
        <f>SUMIFS(Sales!C$2:C$1701,Sales!$A$2:$A$1701,$A76,Sales!$B$2:$B$1701,$B76)</f>
        <v>52</v>
      </c>
      <c r="D76" s="39">
        <f>SUMIFS(Sales!D$2:D$1701,Sales!$A$2:$A$1701,$A76,Sales!$B$2:$B$1701,$B76)</f>
        <v>39</v>
      </c>
    </row>
    <row r="77" spans="1:4" s="39" customFormat="1" x14ac:dyDescent="0.25">
      <c r="A77" s="39" t="str">
        <f>Calcs!$A$72</f>
        <v>CDMX</v>
      </c>
      <c r="B77" s="63">
        <v>45359</v>
      </c>
      <c r="C77" s="39">
        <f>SUMIFS(Sales!C$2:C$1701,Sales!$A$2:$A$1701,$A77,Sales!$B$2:$B$1701,$B77)</f>
        <v>53</v>
      </c>
      <c r="D77" s="39">
        <f>SUMIFS(Sales!D$2:D$1701,Sales!$A$2:$A$1701,$A77,Sales!$B$2:$B$1701,$B77)</f>
        <v>23</v>
      </c>
    </row>
    <row r="78" spans="1:4" s="39" customFormat="1" x14ac:dyDescent="0.25">
      <c r="A78" s="39" t="str">
        <f>Calcs!$A$72</f>
        <v>CDMX</v>
      </c>
      <c r="B78" s="63">
        <v>45360</v>
      </c>
      <c r="C78" s="39">
        <f>SUMIFS(Sales!C$2:C$1701,Sales!$A$2:$A$1701,$A78,Sales!$B$2:$B$1701,$B78)</f>
        <v>51</v>
      </c>
      <c r="D78" s="39">
        <f>SUMIFS(Sales!D$2:D$1701,Sales!$A$2:$A$1701,$A78,Sales!$B$2:$B$1701,$B78)</f>
        <v>19</v>
      </c>
    </row>
    <row r="79" spans="1:4" s="39" customFormat="1" x14ac:dyDescent="0.25">
      <c r="A79" s="39" t="str">
        <f>Calcs!$A$72</f>
        <v>CDMX</v>
      </c>
      <c r="B79" s="63">
        <v>45361</v>
      </c>
      <c r="C79" s="39">
        <f>SUMIFS(Sales!C$2:C$1701,Sales!$A$2:$A$1701,$A79,Sales!$B$2:$B$1701,$B79)</f>
        <v>54</v>
      </c>
      <c r="D79" s="39">
        <f>SUMIFS(Sales!D$2:D$1701,Sales!$A$2:$A$1701,$A79,Sales!$B$2:$B$1701,$B79)</f>
        <v>33</v>
      </c>
    </row>
    <row r="80" spans="1:4" s="39" customFormat="1" x14ac:dyDescent="0.25">
      <c r="A80" s="39" t="str">
        <f>Calcs!$A$72</f>
        <v>CDMX</v>
      </c>
      <c r="B80" s="63">
        <v>45362</v>
      </c>
      <c r="C80" s="39">
        <f>SUMIFS(Sales!C$2:C$1701,Sales!$A$2:$A$1701,$A80,Sales!$B$2:$B$1701,$B80)</f>
        <v>57</v>
      </c>
      <c r="D80" s="39">
        <f>SUMIFS(Sales!D$2:D$1701,Sales!$A$2:$A$1701,$A80,Sales!$B$2:$B$1701,$B80)</f>
        <v>16</v>
      </c>
    </row>
    <row r="81" spans="1:4" s="39" customFormat="1" x14ac:dyDescent="0.25">
      <c r="A81" s="39" t="str">
        <f>Calcs!$A$72</f>
        <v>CDMX</v>
      </c>
      <c r="B81" s="63">
        <v>45363</v>
      </c>
      <c r="C81" s="39">
        <f>SUMIFS(Sales!C$2:C$1701,Sales!$A$2:$A$1701,$A81,Sales!$B$2:$B$1701,$B81)</f>
        <v>49</v>
      </c>
      <c r="D81" s="39">
        <f>SUMIFS(Sales!D$2:D$1701,Sales!$A$2:$A$1701,$A81,Sales!$B$2:$B$1701,$B81)</f>
        <v>40</v>
      </c>
    </row>
    <row r="82" spans="1:4" s="39" customFormat="1" x14ac:dyDescent="0.25">
      <c r="A82" s="39" t="str">
        <f>Calcs!$A$72</f>
        <v>CDMX</v>
      </c>
      <c r="B82" s="63">
        <v>45364</v>
      </c>
      <c r="C82" s="39">
        <f>SUMIFS(Sales!C$2:C$1701,Sales!$A$2:$A$1701,$A82,Sales!$B$2:$B$1701,$B82)</f>
        <v>48</v>
      </c>
      <c r="D82" s="39">
        <f>SUMIFS(Sales!D$2:D$1701,Sales!$A$2:$A$1701,$A82,Sales!$B$2:$B$1701,$B82)</f>
        <v>22</v>
      </c>
    </row>
    <row r="83" spans="1:4" s="39" customFormat="1" x14ac:dyDescent="0.25">
      <c r="A83" s="39" t="str">
        <f>Calcs!$A$72</f>
        <v>CDMX</v>
      </c>
      <c r="B83" s="63">
        <v>45365</v>
      </c>
      <c r="C83" s="39">
        <f>SUMIFS(Sales!C$2:C$1701,Sales!$A$2:$A$1701,$A83,Sales!$B$2:$B$1701,$B83)</f>
        <v>47</v>
      </c>
      <c r="D83" s="39">
        <f>SUMIFS(Sales!D$2:D$1701,Sales!$A$2:$A$1701,$A83,Sales!$B$2:$B$1701,$B83)</f>
        <v>19</v>
      </c>
    </row>
    <row r="84" spans="1:4" s="39" customFormat="1" x14ac:dyDescent="0.25">
      <c r="A84" s="39" t="str">
        <f>Calcs!$A$72</f>
        <v>CDMX</v>
      </c>
      <c r="B84" s="63">
        <v>45366</v>
      </c>
      <c r="C84" s="39">
        <f>SUMIFS(Sales!C$2:C$1701,Sales!$A$2:$A$1701,$A84,Sales!$B$2:$B$1701,$B84)</f>
        <v>49</v>
      </c>
      <c r="D84" s="39">
        <f>SUMIFS(Sales!D$2:D$1701,Sales!$A$2:$A$1701,$A84,Sales!$B$2:$B$1701,$B84)</f>
        <v>24</v>
      </c>
    </row>
    <row r="85" spans="1:4" s="39" customFormat="1" x14ac:dyDescent="0.25">
      <c r="A85" s="39" t="str">
        <f>Calcs!$A$72</f>
        <v>CDMX</v>
      </c>
      <c r="B85" s="63">
        <v>45367</v>
      </c>
      <c r="C85" s="39">
        <f>SUMIFS(Sales!C$2:C$1701,Sales!$A$2:$A$1701,$A85,Sales!$B$2:$B$1701,$B85)</f>
        <v>55</v>
      </c>
      <c r="D85" s="39">
        <f>SUMIFS(Sales!D$2:D$1701,Sales!$A$2:$A$1701,$A85,Sales!$B$2:$B$1701,$B85)</f>
        <v>40</v>
      </c>
    </row>
    <row r="86" spans="1:4" s="39" customFormat="1" x14ac:dyDescent="0.25">
      <c r="A86" s="39" t="str">
        <f>Calcs!$A$72</f>
        <v>CDMX</v>
      </c>
      <c r="B86" s="63">
        <v>45368</v>
      </c>
      <c r="C86" s="39">
        <f>SUMIFS(Sales!C$2:C$1701,Sales!$A$2:$A$1701,$A86,Sales!$B$2:$B$1701,$B86)</f>
        <v>59</v>
      </c>
      <c r="D86" s="39">
        <f>SUMIFS(Sales!D$2:D$1701,Sales!$A$2:$A$1701,$A86,Sales!$B$2:$B$1701,$B86)</f>
        <v>34</v>
      </c>
    </row>
    <row r="87" spans="1:4" s="39" customFormat="1" x14ac:dyDescent="0.25">
      <c r="A87" s="39" t="str">
        <f>Calcs!$A$72</f>
        <v>CDMX</v>
      </c>
      <c r="B87" s="63">
        <v>45369</v>
      </c>
      <c r="C87" s="39">
        <f>SUMIFS(Sales!C$2:C$1701,Sales!$A$2:$A$1701,$A87,Sales!$B$2:$B$1701,$B87)</f>
        <v>56</v>
      </c>
      <c r="D87" s="39">
        <f>SUMIFS(Sales!D$2:D$1701,Sales!$A$2:$A$1701,$A87,Sales!$B$2:$B$1701,$B87)</f>
        <v>26</v>
      </c>
    </row>
    <row r="88" spans="1:4" s="39" customFormat="1" x14ac:dyDescent="0.25">
      <c r="A88" s="39" t="str">
        <f>Calcs!$A$72</f>
        <v>CDMX</v>
      </c>
      <c r="B88" s="63">
        <v>45370</v>
      </c>
      <c r="C88" s="39">
        <f>SUMIFS(Sales!C$2:C$1701,Sales!$A$2:$A$1701,$A88,Sales!$B$2:$B$1701,$B88)</f>
        <v>40</v>
      </c>
      <c r="D88" s="39">
        <f>SUMIFS(Sales!D$2:D$1701,Sales!$A$2:$A$1701,$A88,Sales!$B$2:$B$1701,$B88)</f>
        <v>33</v>
      </c>
    </row>
    <row r="89" spans="1:4" s="39" customFormat="1" x14ac:dyDescent="0.25">
      <c r="A89" s="39" t="str">
        <f>Calcs!$A$72</f>
        <v>CDMX</v>
      </c>
      <c r="B89" s="63">
        <v>45371</v>
      </c>
      <c r="C89" s="39">
        <f>SUMIFS(Sales!C$2:C$1701,Sales!$A$2:$A$1701,$A89,Sales!$B$2:$B$1701,$B89)</f>
        <v>47</v>
      </c>
      <c r="D89" s="39">
        <f>SUMIFS(Sales!D$2:D$1701,Sales!$A$2:$A$1701,$A89,Sales!$B$2:$B$1701,$B89)</f>
        <v>31</v>
      </c>
    </row>
    <row r="90" spans="1:4" s="39" customFormat="1" x14ac:dyDescent="0.25">
      <c r="A90" s="39" t="str">
        <f>Calcs!$A$72</f>
        <v>CDMX</v>
      </c>
      <c r="B90" s="63">
        <v>45372</v>
      </c>
      <c r="C90" s="39">
        <f>SUMIFS(Sales!C$2:C$1701,Sales!$A$2:$A$1701,$A90,Sales!$B$2:$B$1701,$B90)</f>
        <v>43</v>
      </c>
      <c r="D90" s="39">
        <f>SUMIFS(Sales!D$2:D$1701,Sales!$A$2:$A$1701,$A90,Sales!$B$2:$B$1701,$B90)</f>
        <v>27</v>
      </c>
    </row>
    <row r="91" spans="1:4" s="39" customFormat="1" x14ac:dyDescent="0.25">
      <c r="A91" s="39" t="str">
        <f>Calcs!$A$72</f>
        <v>CDMX</v>
      </c>
      <c r="B91" s="63">
        <v>45373</v>
      </c>
      <c r="C91" s="39">
        <f>SUMIFS(Sales!C$2:C$1701,Sales!$A$2:$A$1701,$A91,Sales!$B$2:$B$1701,$B91)</f>
        <v>47</v>
      </c>
      <c r="D91" s="39">
        <f>SUMIFS(Sales!D$2:D$1701,Sales!$A$2:$A$1701,$A91,Sales!$B$2:$B$1701,$B91)</f>
        <v>36</v>
      </c>
    </row>
    <row r="92" spans="1:4" s="39" customFormat="1" x14ac:dyDescent="0.25">
      <c r="A92" s="39" t="str">
        <f>Calcs!$A$72</f>
        <v>CDMX</v>
      </c>
      <c r="B92" s="63">
        <v>45374</v>
      </c>
      <c r="C92" s="39">
        <f>SUMIFS(Sales!C$2:C$1701,Sales!$A$2:$A$1701,$A92,Sales!$B$2:$B$1701,$B92)</f>
        <v>58</v>
      </c>
      <c r="D92" s="39">
        <f>SUMIFS(Sales!D$2:D$1701,Sales!$A$2:$A$1701,$A92,Sales!$B$2:$B$1701,$B92)</f>
        <v>32</v>
      </c>
    </row>
    <row r="93" spans="1:4" s="39" customFormat="1" x14ac:dyDescent="0.25">
      <c r="A93" s="39" t="str">
        <f>Calcs!$A$72</f>
        <v>CDMX</v>
      </c>
      <c r="B93" s="63">
        <v>45375</v>
      </c>
      <c r="C93" s="39">
        <f>SUMIFS(Sales!C$2:C$1701,Sales!$A$2:$A$1701,$A93,Sales!$B$2:$B$1701,$B93)</f>
        <v>45</v>
      </c>
      <c r="D93" s="39">
        <f>SUMIFS(Sales!D$2:D$1701,Sales!$A$2:$A$1701,$A93,Sales!$B$2:$B$1701,$B93)</f>
        <v>37</v>
      </c>
    </row>
    <row r="94" spans="1:4" s="39" customFormat="1" x14ac:dyDescent="0.25">
      <c r="A94" s="39" t="str">
        <f>Calcs!$A$72</f>
        <v>CDMX</v>
      </c>
      <c r="B94" s="63">
        <v>45376</v>
      </c>
      <c r="C94" s="39">
        <f>SUMIFS(Sales!C$2:C$1701,Sales!$A$2:$A$1701,$A94,Sales!$B$2:$B$1701,$B94)</f>
        <v>41</v>
      </c>
      <c r="D94" s="39">
        <f>SUMIFS(Sales!D$2:D$1701,Sales!$A$2:$A$1701,$A94,Sales!$B$2:$B$1701,$B94)</f>
        <v>34</v>
      </c>
    </row>
    <row r="95" spans="1:4" s="39" customFormat="1" x14ac:dyDescent="0.25">
      <c r="A95" s="39" t="str">
        <f>Calcs!$A$72</f>
        <v>CDMX</v>
      </c>
      <c r="B95" s="63">
        <v>45377</v>
      </c>
      <c r="C95" s="39">
        <f>SUMIFS(Sales!C$2:C$1701,Sales!$A$2:$A$1701,$A95,Sales!$B$2:$B$1701,$B95)</f>
        <v>48</v>
      </c>
      <c r="D95" s="39">
        <f>SUMIFS(Sales!D$2:D$1701,Sales!$A$2:$A$1701,$A95,Sales!$B$2:$B$1701,$B95)</f>
        <v>34</v>
      </c>
    </row>
    <row r="96" spans="1:4" s="39" customFormat="1" x14ac:dyDescent="0.25">
      <c r="A96" s="39" t="str">
        <f>Calcs!$A$72</f>
        <v>CDMX</v>
      </c>
      <c r="B96" s="63">
        <v>45378</v>
      </c>
      <c r="C96" s="39">
        <f>SUMIFS(Sales!C$2:C$1701,Sales!$A$2:$A$1701,$A96,Sales!$B$2:$B$1701,$B96)</f>
        <v>40</v>
      </c>
      <c r="D96" s="39">
        <f>SUMIFS(Sales!D$2:D$1701,Sales!$A$2:$A$1701,$A96,Sales!$B$2:$B$1701,$B96)</f>
        <v>40</v>
      </c>
    </row>
    <row r="97" spans="1:4" s="39" customFormat="1" x14ac:dyDescent="0.25">
      <c r="A97" s="39" t="str">
        <f>Calcs!$A$72</f>
        <v>CDMX</v>
      </c>
      <c r="B97" s="63">
        <v>45379</v>
      </c>
      <c r="C97" s="39">
        <f>SUMIFS(Sales!C$2:C$1701,Sales!$A$2:$A$1701,$A97,Sales!$B$2:$B$1701,$B97)</f>
        <v>52</v>
      </c>
      <c r="D97" s="39">
        <f>SUMIFS(Sales!D$2:D$1701,Sales!$A$2:$A$1701,$A97,Sales!$B$2:$B$1701,$B97)</f>
        <v>40</v>
      </c>
    </row>
    <row r="98" spans="1:4" s="39" customFormat="1" x14ac:dyDescent="0.25">
      <c r="A98" s="39" t="str">
        <f>Calcs!$A$72</f>
        <v>CDMX</v>
      </c>
      <c r="B98" s="63">
        <v>45380</v>
      </c>
      <c r="C98" s="39">
        <f>SUMIFS(Sales!C$2:C$1701,Sales!$A$2:$A$1701,$A98,Sales!$B$2:$B$1701,$B98)</f>
        <v>54</v>
      </c>
      <c r="D98" s="39">
        <f>SUMIFS(Sales!D$2:D$1701,Sales!$A$2:$A$1701,$A98,Sales!$B$2:$B$1701,$B98)</f>
        <v>18</v>
      </c>
    </row>
    <row r="99" spans="1:4" s="39" customFormat="1" x14ac:dyDescent="0.25">
      <c r="A99" s="39" t="str">
        <f>Calcs!$A$72</f>
        <v>CDMX</v>
      </c>
      <c r="B99" s="63">
        <v>45381</v>
      </c>
      <c r="C99" s="39">
        <f>SUMIFS(Sales!C$2:C$1701,Sales!$A$2:$A$1701,$A99,Sales!$B$2:$B$1701,$B99)</f>
        <v>45</v>
      </c>
      <c r="D99" s="39">
        <f>SUMIFS(Sales!D$2:D$1701,Sales!$A$2:$A$1701,$A99,Sales!$B$2:$B$1701,$B99)</f>
        <v>23</v>
      </c>
    </row>
    <row r="100" spans="1:4" s="39" customFormat="1" x14ac:dyDescent="0.25">
      <c r="A100" s="39" t="str">
        <f>Calcs!$A$72</f>
        <v>CDMX</v>
      </c>
      <c r="B100" s="63">
        <v>45382</v>
      </c>
      <c r="C100" s="39">
        <f>SUMIFS(Sales!C$2:C$1701,Sales!$A$2:$A$1701,$A100,Sales!$B$2:$B$1701,$B100)</f>
        <v>48</v>
      </c>
      <c r="D100" s="39">
        <f>SUMIFS(Sales!D$2:D$1701,Sales!$A$2:$A$1701,$A100,Sales!$B$2:$B$1701,$B100)</f>
        <v>25</v>
      </c>
    </row>
    <row r="101" spans="1:4" s="39" customFormat="1" x14ac:dyDescent="0.25">
      <c r="A101" s="39" t="str">
        <f>Calcs!$A$72</f>
        <v>CDMX</v>
      </c>
      <c r="B101" s="63">
        <v>45383</v>
      </c>
      <c r="C101" s="39">
        <f>SUMIFS(Sales!C$2:C$1701,Sales!$A$2:$A$1701,$A101,Sales!$B$2:$B$1701,$B101)</f>
        <v>44</v>
      </c>
      <c r="D101" s="39">
        <f>SUMIFS(Sales!D$2:D$1701,Sales!$A$2:$A$1701,$A101,Sales!$B$2:$B$1701,$B101)</f>
        <v>39</v>
      </c>
    </row>
    <row r="102" spans="1:4" s="39" customFormat="1" x14ac:dyDescent="0.25">
      <c r="A102" s="39" t="str">
        <f>Calcs!$A$72</f>
        <v>CDMX</v>
      </c>
      <c r="B102" s="63">
        <v>45384</v>
      </c>
      <c r="C102" s="39">
        <f>SUMIFS(Sales!C$2:C$1701,Sales!$A$2:$A$1701,$A102,Sales!$B$2:$B$1701,$B102)</f>
        <v>51</v>
      </c>
      <c r="D102" s="39">
        <f>SUMIFS(Sales!D$2:D$1701,Sales!$A$2:$A$1701,$A102,Sales!$B$2:$B$1701,$B102)</f>
        <v>32</v>
      </c>
    </row>
    <row r="103" spans="1:4" s="39" customFormat="1" x14ac:dyDescent="0.25">
      <c r="A103" s="39" t="str">
        <f>Calcs!$A$72</f>
        <v>CDMX</v>
      </c>
      <c r="B103" s="63">
        <v>45385</v>
      </c>
      <c r="C103" s="39">
        <f>SUMIFS(Sales!C$2:C$1701,Sales!$A$2:$A$1701,$A103,Sales!$B$2:$B$1701,$B103)</f>
        <v>43</v>
      </c>
      <c r="D103" s="39">
        <f>SUMIFS(Sales!D$2:D$1701,Sales!$A$2:$A$1701,$A103,Sales!$B$2:$B$1701,$B103)</f>
        <v>24</v>
      </c>
    </row>
    <row r="104" spans="1:4" s="39" customFormat="1" x14ac:dyDescent="0.25">
      <c r="A104" s="39" t="str">
        <f>Calcs!$A$72</f>
        <v>CDMX</v>
      </c>
      <c r="B104" s="63">
        <v>45386</v>
      </c>
      <c r="C104" s="39">
        <f>SUMIFS(Sales!C$2:C$1701,Sales!$A$2:$A$1701,$A104,Sales!$B$2:$B$1701,$B104)</f>
        <v>43</v>
      </c>
      <c r="D104" s="39">
        <f>SUMIFS(Sales!D$2:D$1701,Sales!$A$2:$A$1701,$A104,Sales!$B$2:$B$1701,$B104)</f>
        <v>30</v>
      </c>
    </row>
    <row r="105" spans="1:4" s="39" customFormat="1" x14ac:dyDescent="0.25">
      <c r="A105" s="39" t="str">
        <f>Calcs!$A$72</f>
        <v>CDMX</v>
      </c>
      <c r="B105" s="63">
        <v>45387</v>
      </c>
      <c r="C105" s="39">
        <f>SUMIFS(Sales!C$2:C$1701,Sales!$A$2:$A$1701,$A105,Sales!$B$2:$B$1701,$B105)</f>
        <v>52</v>
      </c>
      <c r="D105" s="39">
        <f>SUMIFS(Sales!D$2:D$1701,Sales!$A$2:$A$1701,$A105,Sales!$B$2:$B$1701,$B105)</f>
        <v>34</v>
      </c>
    </row>
    <row r="106" spans="1:4" s="39" customFormat="1" x14ac:dyDescent="0.25">
      <c r="A106" s="39" t="str">
        <f>Calcs!$A$72</f>
        <v>CDMX</v>
      </c>
      <c r="B106" s="63">
        <v>45388</v>
      </c>
      <c r="C106" s="39">
        <f>SUMIFS(Sales!C$2:C$1701,Sales!$A$2:$A$1701,$A106,Sales!$B$2:$B$1701,$B106)</f>
        <v>40</v>
      </c>
      <c r="D106" s="39">
        <f>SUMIFS(Sales!D$2:D$1701,Sales!$A$2:$A$1701,$A106,Sales!$B$2:$B$1701,$B106)</f>
        <v>24</v>
      </c>
    </row>
    <row r="107" spans="1:4" s="39" customFormat="1" x14ac:dyDescent="0.25">
      <c r="A107" s="39" t="str">
        <f>Calcs!$A$72</f>
        <v>CDMX</v>
      </c>
      <c r="B107" s="63">
        <v>45389</v>
      </c>
      <c r="C107" s="39">
        <f>SUMIFS(Sales!C$2:C$1701,Sales!$A$2:$A$1701,$A107,Sales!$B$2:$B$1701,$B107)</f>
        <v>58</v>
      </c>
      <c r="D107" s="39">
        <f>SUMIFS(Sales!D$2:D$1701,Sales!$A$2:$A$1701,$A107,Sales!$B$2:$B$1701,$B107)</f>
        <v>22</v>
      </c>
    </row>
    <row r="108" spans="1:4" s="39" customFormat="1" x14ac:dyDescent="0.25">
      <c r="A108" s="39" t="str">
        <f>Calcs!$A$72</f>
        <v>CDMX</v>
      </c>
      <c r="B108" s="63">
        <v>45390</v>
      </c>
      <c r="C108" s="39">
        <f>SUMIFS(Sales!C$2:C$1701,Sales!$A$2:$A$1701,$A108,Sales!$B$2:$B$1701,$B108)</f>
        <v>58</v>
      </c>
      <c r="D108" s="39">
        <f>SUMIFS(Sales!D$2:D$1701,Sales!$A$2:$A$1701,$A108,Sales!$B$2:$B$1701,$B108)</f>
        <v>35</v>
      </c>
    </row>
    <row r="109" spans="1:4" s="39" customFormat="1" x14ac:dyDescent="0.25">
      <c r="A109" s="39" t="str">
        <f>Calcs!$A$72</f>
        <v>CDMX</v>
      </c>
      <c r="B109" s="63">
        <v>45391</v>
      </c>
      <c r="C109" s="39">
        <f>SUMIFS(Sales!C$2:C$1701,Sales!$A$2:$A$1701,$A109,Sales!$B$2:$B$1701,$B109)</f>
        <v>56</v>
      </c>
      <c r="D109" s="39">
        <f>SUMIFS(Sales!D$2:D$1701,Sales!$A$2:$A$1701,$A109,Sales!$B$2:$B$1701,$B109)</f>
        <v>35</v>
      </c>
    </row>
    <row r="110" spans="1:4" s="39" customFormat="1" x14ac:dyDescent="0.25">
      <c r="A110" s="39" t="str">
        <f>Calcs!$A$72</f>
        <v>CDMX</v>
      </c>
      <c r="B110" s="63">
        <v>45392</v>
      </c>
      <c r="C110" s="39">
        <f>SUMIFS(Sales!C$2:C$1701,Sales!$A$2:$A$1701,$A110,Sales!$B$2:$B$1701,$B110)</f>
        <v>41</v>
      </c>
      <c r="D110" s="39">
        <f>SUMIFS(Sales!D$2:D$1701,Sales!$A$2:$A$1701,$A110,Sales!$B$2:$B$1701,$B110)</f>
        <v>23</v>
      </c>
    </row>
    <row r="111" spans="1:4" s="39" customFormat="1" x14ac:dyDescent="0.25">
      <c r="A111" s="39" t="str">
        <f>Calcs!$A$72</f>
        <v>CDMX</v>
      </c>
      <c r="B111" s="63">
        <v>45393</v>
      </c>
      <c r="C111" s="39">
        <f>SUMIFS(Sales!C$2:C$1701,Sales!$A$2:$A$1701,$A111,Sales!$B$2:$B$1701,$B111)</f>
        <v>46</v>
      </c>
      <c r="D111" s="39">
        <f>SUMIFS(Sales!D$2:D$1701,Sales!$A$2:$A$1701,$A111,Sales!$B$2:$B$1701,$B111)</f>
        <v>36</v>
      </c>
    </row>
    <row r="112" spans="1:4" s="39" customFormat="1" x14ac:dyDescent="0.25">
      <c r="A112" s="39" t="str">
        <f>Calcs!$A$72</f>
        <v>CDMX</v>
      </c>
      <c r="B112" s="63">
        <v>45394</v>
      </c>
      <c r="C112" s="39">
        <f>SUMIFS(Sales!C$2:C$1701,Sales!$A$2:$A$1701,$A112,Sales!$B$2:$B$1701,$B112)</f>
        <v>41</v>
      </c>
      <c r="D112" s="39">
        <f>SUMIFS(Sales!D$2:D$1701,Sales!$A$2:$A$1701,$A112,Sales!$B$2:$B$1701,$B112)</f>
        <v>37</v>
      </c>
    </row>
    <row r="113" spans="1:4" s="39" customFormat="1" x14ac:dyDescent="0.25">
      <c r="A113" s="39" t="str">
        <f>Calcs!$A$72</f>
        <v>CDMX</v>
      </c>
      <c r="B113" s="63">
        <v>45395</v>
      </c>
      <c r="C113" s="39">
        <f>SUMIFS(Sales!C$2:C$1701,Sales!$A$2:$A$1701,$A113,Sales!$B$2:$B$1701,$B113)</f>
        <v>44</v>
      </c>
      <c r="D113" s="39">
        <f>SUMIFS(Sales!D$2:D$1701,Sales!$A$2:$A$1701,$A113,Sales!$B$2:$B$1701,$B113)</f>
        <v>27</v>
      </c>
    </row>
    <row r="114" spans="1:4" s="39" customFormat="1" x14ac:dyDescent="0.25">
      <c r="A114" s="39" t="str">
        <f>Calcs!$A$72</f>
        <v>CDMX</v>
      </c>
      <c r="B114" s="63">
        <v>45396</v>
      </c>
      <c r="C114" s="39">
        <f>SUMIFS(Sales!C$2:C$1701,Sales!$A$2:$A$1701,$A114,Sales!$B$2:$B$1701,$B114)</f>
        <v>40</v>
      </c>
      <c r="D114" s="39">
        <f>SUMIFS(Sales!D$2:D$1701,Sales!$A$2:$A$1701,$A114,Sales!$B$2:$B$1701,$B114)</f>
        <v>25</v>
      </c>
    </row>
    <row r="115" spans="1:4" s="39" customFormat="1" x14ac:dyDescent="0.25">
      <c r="A115" s="39" t="str">
        <f>Calcs!$A$72</f>
        <v>CDMX</v>
      </c>
      <c r="B115" s="63">
        <v>45397</v>
      </c>
      <c r="C115" s="39">
        <f>SUMIFS(Sales!C$2:C$1701,Sales!$A$2:$A$1701,$A115,Sales!$B$2:$B$1701,$B115)</f>
        <v>43</v>
      </c>
      <c r="D115" s="39">
        <f>SUMIFS(Sales!D$2:D$1701,Sales!$A$2:$A$1701,$A115,Sales!$B$2:$B$1701,$B115)</f>
        <v>28</v>
      </c>
    </row>
    <row r="116" spans="1:4" s="39" customFormat="1" x14ac:dyDescent="0.25">
      <c r="A116" s="39" t="str">
        <f>Calcs!$A$72</f>
        <v>CDMX</v>
      </c>
      <c r="B116" s="63">
        <v>45398</v>
      </c>
      <c r="C116" s="39">
        <f>SUMIFS(Sales!C$2:C$1701,Sales!$A$2:$A$1701,$A116,Sales!$B$2:$B$1701,$B116)</f>
        <v>57</v>
      </c>
      <c r="D116" s="39">
        <f>SUMIFS(Sales!D$2:D$1701,Sales!$A$2:$A$1701,$A116,Sales!$B$2:$B$1701,$B116)</f>
        <v>15</v>
      </c>
    </row>
    <row r="117" spans="1:4" s="39" customFormat="1" x14ac:dyDescent="0.25">
      <c r="A117" s="39" t="str">
        <f>Calcs!$A$72</f>
        <v>CDMX</v>
      </c>
      <c r="B117" s="63">
        <v>45399</v>
      </c>
      <c r="C117" s="39">
        <f>SUMIFS(Sales!C$2:C$1701,Sales!$A$2:$A$1701,$A117,Sales!$B$2:$B$1701,$B117)</f>
        <v>49</v>
      </c>
      <c r="D117" s="39">
        <f>SUMIFS(Sales!D$2:D$1701,Sales!$A$2:$A$1701,$A117,Sales!$B$2:$B$1701,$B117)</f>
        <v>31</v>
      </c>
    </row>
    <row r="118" spans="1:4" s="39" customFormat="1" x14ac:dyDescent="0.25">
      <c r="A118" s="39" t="str">
        <f>Calcs!$A$72</f>
        <v>CDMX</v>
      </c>
      <c r="B118" s="63">
        <v>45400</v>
      </c>
      <c r="C118" s="39">
        <f>SUMIFS(Sales!C$2:C$1701,Sales!$A$2:$A$1701,$A118,Sales!$B$2:$B$1701,$B118)</f>
        <v>40</v>
      </c>
      <c r="D118" s="39">
        <f>SUMIFS(Sales!D$2:D$1701,Sales!$A$2:$A$1701,$A118,Sales!$B$2:$B$1701,$B118)</f>
        <v>30</v>
      </c>
    </row>
    <row r="119" spans="1:4" s="39" customFormat="1" x14ac:dyDescent="0.25">
      <c r="A119" s="39" t="str">
        <f>Calcs!$A$72</f>
        <v>CDMX</v>
      </c>
      <c r="B119" s="63">
        <v>45401</v>
      </c>
      <c r="C119" s="39">
        <f>SUMIFS(Sales!C$2:C$1701,Sales!$A$2:$A$1701,$A119,Sales!$B$2:$B$1701,$B119)</f>
        <v>44</v>
      </c>
      <c r="D119" s="39">
        <f>SUMIFS(Sales!D$2:D$1701,Sales!$A$2:$A$1701,$A119,Sales!$B$2:$B$1701,$B119)</f>
        <v>21</v>
      </c>
    </row>
    <row r="120" spans="1:4" s="39" customFormat="1" x14ac:dyDescent="0.25">
      <c r="A120" s="39" t="str">
        <f>Calcs!$A$72</f>
        <v>CDMX</v>
      </c>
      <c r="B120" s="63">
        <v>45402</v>
      </c>
      <c r="C120" s="39">
        <f>SUMIFS(Sales!C$2:C$1701,Sales!$A$2:$A$1701,$A120,Sales!$B$2:$B$1701,$B120)</f>
        <v>44</v>
      </c>
      <c r="D120" s="39">
        <f>SUMIFS(Sales!D$2:D$1701,Sales!$A$2:$A$1701,$A120,Sales!$B$2:$B$1701,$B120)</f>
        <v>21</v>
      </c>
    </row>
    <row r="121" spans="1:4" s="39" customFormat="1" x14ac:dyDescent="0.25">
      <c r="A121" s="39" t="str">
        <f>Calcs!$A$72</f>
        <v>CDMX</v>
      </c>
      <c r="B121" s="63">
        <v>45403</v>
      </c>
      <c r="C121" s="39">
        <f>SUMIFS(Sales!C$2:C$1701,Sales!$A$2:$A$1701,$A121,Sales!$B$2:$B$1701,$B121)</f>
        <v>42</v>
      </c>
      <c r="D121" s="39">
        <f>SUMIFS(Sales!D$2:D$1701,Sales!$A$2:$A$1701,$A121,Sales!$B$2:$B$1701,$B121)</f>
        <v>24</v>
      </c>
    </row>
    <row r="122" spans="1:4" s="39" customFormat="1" x14ac:dyDescent="0.25">
      <c r="A122" s="39" t="str">
        <f>Calcs!$A$72</f>
        <v>CDMX</v>
      </c>
      <c r="B122" s="63">
        <v>45404</v>
      </c>
      <c r="C122" s="39">
        <f>SUMIFS(Sales!C$2:C$1701,Sales!$A$2:$A$1701,$A122,Sales!$B$2:$B$1701,$B122)</f>
        <v>60</v>
      </c>
      <c r="D122" s="39">
        <f>SUMIFS(Sales!D$2:D$1701,Sales!$A$2:$A$1701,$A122,Sales!$B$2:$B$1701,$B122)</f>
        <v>33</v>
      </c>
    </row>
    <row r="123" spans="1:4" s="39" customFormat="1" x14ac:dyDescent="0.25">
      <c r="A123" s="39" t="str">
        <f>Calcs!$A$72</f>
        <v>CDMX</v>
      </c>
      <c r="B123" s="63">
        <v>45405</v>
      </c>
      <c r="C123" s="39">
        <f>SUMIFS(Sales!C$2:C$1701,Sales!$A$2:$A$1701,$A123,Sales!$B$2:$B$1701,$B123)</f>
        <v>49</v>
      </c>
      <c r="D123" s="39">
        <f>SUMIFS(Sales!D$2:D$1701,Sales!$A$2:$A$1701,$A123,Sales!$B$2:$B$1701,$B123)</f>
        <v>40</v>
      </c>
    </row>
    <row r="124" spans="1:4" s="39" customFormat="1" x14ac:dyDescent="0.25">
      <c r="A124" s="39" t="str">
        <f>Calcs!$A$72</f>
        <v>CDMX</v>
      </c>
      <c r="B124" s="63">
        <v>45406</v>
      </c>
      <c r="C124" s="39">
        <f>SUMIFS(Sales!C$2:C$1701,Sales!$A$2:$A$1701,$A124,Sales!$B$2:$B$1701,$B124)</f>
        <v>43</v>
      </c>
      <c r="D124" s="39">
        <f>SUMIFS(Sales!D$2:D$1701,Sales!$A$2:$A$1701,$A124,Sales!$B$2:$B$1701,$B124)</f>
        <v>26</v>
      </c>
    </row>
    <row r="125" spans="1:4" s="39" customFormat="1" x14ac:dyDescent="0.25">
      <c r="A125" s="39" t="str">
        <f>Calcs!$A$72</f>
        <v>CDMX</v>
      </c>
      <c r="B125" s="63">
        <v>45407</v>
      </c>
      <c r="C125" s="39">
        <f>SUMIFS(Sales!C$2:C$1701,Sales!$A$2:$A$1701,$A125,Sales!$B$2:$B$1701,$B125)</f>
        <v>60</v>
      </c>
      <c r="D125" s="39">
        <f>SUMIFS(Sales!D$2:D$1701,Sales!$A$2:$A$1701,$A125,Sales!$B$2:$B$1701,$B125)</f>
        <v>27</v>
      </c>
    </row>
    <row r="126" spans="1:4" s="39" customFormat="1" x14ac:dyDescent="0.25">
      <c r="A126" s="39" t="str">
        <f>Calcs!$A$72</f>
        <v>CDMX</v>
      </c>
      <c r="B126" s="63">
        <v>45408</v>
      </c>
      <c r="C126" s="39">
        <f>SUMIFS(Sales!C$2:C$1701,Sales!$A$2:$A$1701,$A126,Sales!$B$2:$B$1701,$B126)</f>
        <v>54</v>
      </c>
      <c r="D126" s="39">
        <f>SUMIFS(Sales!D$2:D$1701,Sales!$A$2:$A$1701,$A126,Sales!$B$2:$B$1701,$B126)</f>
        <v>34</v>
      </c>
    </row>
    <row r="127" spans="1:4" s="39" customFormat="1" x14ac:dyDescent="0.25">
      <c r="A127" s="39" t="str">
        <f>Calcs!$A$72</f>
        <v>CDMX</v>
      </c>
      <c r="B127" s="63">
        <v>45409</v>
      </c>
      <c r="C127" s="39">
        <f>SUMIFS(Sales!C$2:C$1701,Sales!$A$2:$A$1701,$A127,Sales!$B$2:$B$1701,$B127)</f>
        <v>50</v>
      </c>
      <c r="D127" s="39">
        <f>SUMIFS(Sales!D$2:D$1701,Sales!$A$2:$A$1701,$A127,Sales!$B$2:$B$1701,$B127)</f>
        <v>19</v>
      </c>
    </row>
    <row r="128" spans="1:4" s="39" customFormat="1" x14ac:dyDescent="0.25">
      <c r="A128" s="39" t="str">
        <f>Calcs!$A$72</f>
        <v>CDMX</v>
      </c>
      <c r="B128" s="63">
        <v>45410</v>
      </c>
      <c r="C128" s="39">
        <f>SUMIFS(Sales!C$2:C$1701,Sales!$A$2:$A$1701,$A128,Sales!$B$2:$B$1701,$B128)</f>
        <v>46</v>
      </c>
      <c r="D128" s="39">
        <f>SUMIFS(Sales!D$2:D$1701,Sales!$A$2:$A$1701,$A128,Sales!$B$2:$B$1701,$B128)</f>
        <v>33</v>
      </c>
    </row>
    <row r="129" spans="1:4" s="39" customFormat="1" x14ac:dyDescent="0.25">
      <c r="A129" s="39" t="str">
        <f>Calcs!$A$72</f>
        <v>CDMX</v>
      </c>
      <c r="B129" s="63">
        <v>45411</v>
      </c>
      <c r="C129" s="39">
        <f>SUMIFS(Sales!C$2:C$1701,Sales!$A$2:$A$1701,$A129,Sales!$B$2:$B$1701,$B129)</f>
        <v>51</v>
      </c>
      <c r="D129" s="39">
        <f>SUMIFS(Sales!D$2:D$1701,Sales!$A$2:$A$1701,$A129,Sales!$B$2:$B$1701,$B129)</f>
        <v>15</v>
      </c>
    </row>
    <row r="130" spans="1:4" s="39" customFormat="1" x14ac:dyDescent="0.25">
      <c r="A130" s="39" t="str">
        <f>Calcs!$A$72</f>
        <v>CDMX</v>
      </c>
      <c r="B130" s="63">
        <v>45412</v>
      </c>
      <c r="C130" s="39">
        <f>SUMIFS(Sales!C$2:C$1701,Sales!$A$2:$A$1701,$A130,Sales!$B$2:$B$1701,$B130)</f>
        <v>47</v>
      </c>
      <c r="D130" s="39">
        <f>SUMIFS(Sales!D$2:D$1701,Sales!$A$2:$A$1701,$A130,Sales!$B$2:$B$1701,$B130)</f>
        <v>34</v>
      </c>
    </row>
    <row r="131" spans="1:4" s="39" customFormat="1" x14ac:dyDescent="0.25">
      <c r="A131" s="39" t="str">
        <f>Calcs!$A$72</f>
        <v>CDMX</v>
      </c>
      <c r="B131" s="63">
        <v>45413</v>
      </c>
      <c r="C131" s="39">
        <f>SUMIFS(Sales!C$2:C$1701,Sales!$A$2:$A$1701,$A131,Sales!$B$2:$B$1701,$B131)</f>
        <v>50</v>
      </c>
      <c r="D131" s="39">
        <f>SUMIFS(Sales!D$2:D$1701,Sales!$A$2:$A$1701,$A131,Sales!$B$2:$B$1701,$B131)</f>
        <v>18</v>
      </c>
    </row>
    <row r="132" spans="1:4" s="39" customFormat="1" x14ac:dyDescent="0.25">
      <c r="A132" s="39" t="str">
        <f>Calcs!$A$72</f>
        <v>CDMX</v>
      </c>
      <c r="B132" s="63">
        <v>45414</v>
      </c>
      <c r="C132" s="39">
        <f>SUMIFS(Sales!C$2:C$1701,Sales!$A$2:$A$1701,$A132,Sales!$B$2:$B$1701,$B132)</f>
        <v>46</v>
      </c>
      <c r="D132" s="39">
        <f>SUMIFS(Sales!D$2:D$1701,Sales!$A$2:$A$1701,$A132,Sales!$B$2:$B$1701,$B132)</f>
        <v>21</v>
      </c>
    </row>
    <row r="133" spans="1:4" s="39" customFormat="1" x14ac:dyDescent="0.25">
      <c r="A133" s="39" t="str">
        <f>Calcs!$A$72</f>
        <v>CDMX</v>
      </c>
      <c r="B133" s="63">
        <v>45415</v>
      </c>
      <c r="C133" s="39">
        <f>SUMIFS(Sales!C$2:C$1701,Sales!$A$2:$A$1701,$A133,Sales!$B$2:$B$1701,$B133)</f>
        <v>41</v>
      </c>
      <c r="D133" s="39">
        <f>SUMIFS(Sales!D$2:D$1701,Sales!$A$2:$A$1701,$A133,Sales!$B$2:$B$1701,$B133)</f>
        <v>33</v>
      </c>
    </row>
    <row r="134" spans="1:4" s="39" customFormat="1" x14ac:dyDescent="0.25">
      <c r="A134" s="39" t="str">
        <f>Calcs!$A$72</f>
        <v>CDMX</v>
      </c>
      <c r="B134" s="63">
        <v>45416</v>
      </c>
      <c r="C134" s="39">
        <f>SUMIFS(Sales!C$2:C$1701,Sales!$A$2:$A$1701,$A134,Sales!$B$2:$B$1701,$B134)</f>
        <v>50</v>
      </c>
      <c r="D134" s="39">
        <f>SUMIFS(Sales!D$2:D$1701,Sales!$A$2:$A$1701,$A134,Sales!$B$2:$B$1701,$B134)</f>
        <v>20</v>
      </c>
    </row>
    <row r="135" spans="1:4" s="39" customFormat="1" x14ac:dyDescent="0.25">
      <c r="A135" s="39" t="str">
        <f>Calcs!$A$72</f>
        <v>CDMX</v>
      </c>
      <c r="B135" s="63">
        <v>45417</v>
      </c>
      <c r="C135" s="39">
        <f>SUMIFS(Sales!C$2:C$1701,Sales!$A$2:$A$1701,$A135,Sales!$B$2:$B$1701,$B135)</f>
        <v>60</v>
      </c>
      <c r="D135" s="39">
        <f>SUMIFS(Sales!D$2:D$1701,Sales!$A$2:$A$1701,$A135,Sales!$B$2:$B$1701,$B135)</f>
        <v>36</v>
      </c>
    </row>
    <row r="136" spans="1:4" s="39" customFormat="1" x14ac:dyDescent="0.25">
      <c r="A136" s="39" t="str">
        <f>Calcs!$A$72</f>
        <v>CDMX</v>
      </c>
      <c r="B136" s="63">
        <v>45418</v>
      </c>
      <c r="C136" s="39">
        <f>SUMIFS(Sales!C$2:C$1701,Sales!$A$2:$A$1701,$A136,Sales!$B$2:$B$1701,$B136)</f>
        <v>42</v>
      </c>
      <c r="D136" s="39">
        <f>SUMIFS(Sales!D$2:D$1701,Sales!$A$2:$A$1701,$A136,Sales!$B$2:$B$1701,$B136)</f>
        <v>29</v>
      </c>
    </row>
    <row r="137" spans="1:4" s="39" customFormat="1" x14ac:dyDescent="0.25">
      <c r="A137" s="39" t="str">
        <f>Calcs!$A$72</f>
        <v>CDMX</v>
      </c>
      <c r="B137" s="63">
        <v>45419</v>
      </c>
      <c r="C137" s="39">
        <f>SUMIFS(Sales!C$2:C$1701,Sales!$A$2:$A$1701,$A137,Sales!$B$2:$B$1701,$B137)</f>
        <v>55</v>
      </c>
      <c r="D137" s="39">
        <f>SUMIFS(Sales!D$2:D$1701,Sales!$A$2:$A$1701,$A137,Sales!$B$2:$B$1701,$B137)</f>
        <v>22</v>
      </c>
    </row>
    <row r="138" spans="1:4" s="39" customFormat="1" x14ac:dyDescent="0.25">
      <c r="A138" s="39" t="str">
        <f>Calcs!$A$72</f>
        <v>CDMX</v>
      </c>
      <c r="B138" s="63">
        <v>45420</v>
      </c>
      <c r="C138" s="39">
        <f>SUMIFS(Sales!C$2:C$1701,Sales!$A$2:$A$1701,$A138,Sales!$B$2:$B$1701,$B138)</f>
        <v>54</v>
      </c>
      <c r="D138" s="39">
        <f>SUMIFS(Sales!D$2:D$1701,Sales!$A$2:$A$1701,$A138,Sales!$B$2:$B$1701,$B138)</f>
        <v>33</v>
      </c>
    </row>
    <row r="139" spans="1:4" s="39" customFormat="1" x14ac:dyDescent="0.25">
      <c r="A139" s="39" t="str">
        <f>Calcs!$A$72</f>
        <v>CDMX</v>
      </c>
      <c r="B139" s="63">
        <v>45421</v>
      </c>
      <c r="C139" s="39">
        <f>SUMIFS(Sales!C$2:C$1701,Sales!$A$2:$A$1701,$A139,Sales!$B$2:$B$1701,$B139)</f>
        <v>53</v>
      </c>
      <c r="D139" s="39">
        <f>SUMIFS(Sales!D$2:D$1701,Sales!$A$2:$A$1701,$A139,Sales!$B$2:$B$1701,$B139)</f>
        <v>29</v>
      </c>
    </row>
    <row r="140" spans="1:4" s="39" customFormat="1" x14ac:dyDescent="0.25">
      <c r="A140" s="39" t="str">
        <f>Calcs!$A$72</f>
        <v>CDMX</v>
      </c>
      <c r="B140" s="63">
        <v>45422</v>
      </c>
      <c r="C140" s="39">
        <f>SUMIFS(Sales!C$2:C$1701,Sales!$A$2:$A$1701,$A140,Sales!$B$2:$B$1701,$B140)</f>
        <v>52</v>
      </c>
      <c r="D140" s="39">
        <f>SUMIFS(Sales!D$2:D$1701,Sales!$A$2:$A$1701,$A140,Sales!$B$2:$B$1701,$B140)</f>
        <v>23</v>
      </c>
    </row>
    <row r="141" spans="1:4" s="39" customFormat="1" x14ac:dyDescent="0.25">
      <c r="A141" s="39" t="str">
        <f>Calcs!$A$72</f>
        <v>CDMX</v>
      </c>
      <c r="B141" s="63">
        <v>45423</v>
      </c>
      <c r="C141" s="39">
        <f>SUMIFS(Sales!C$2:C$1701,Sales!$A$2:$A$1701,$A141,Sales!$B$2:$B$1701,$B141)</f>
        <v>53</v>
      </c>
      <c r="D141" s="39">
        <f>SUMIFS(Sales!D$2:D$1701,Sales!$A$2:$A$1701,$A141,Sales!$B$2:$B$1701,$B141)</f>
        <v>37</v>
      </c>
    </row>
    <row r="142" spans="1:4" s="39" customFormat="1" x14ac:dyDescent="0.25">
      <c r="A142" s="39" t="str">
        <f>Calcs!$A$72</f>
        <v>CDMX</v>
      </c>
      <c r="B142" s="63">
        <v>45424</v>
      </c>
      <c r="C142" s="39">
        <f>SUMIFS(Sales!C$2:C$1701,Sales!$A$2:$A$1701,$A142,Sales!$B$2:$B$1701,$B142)</f>
        <v>59</v>
      </c>
      <c r="D142" s="39">
        <f>SUMIFS(Sales!D$2:D$1701,Sales!$A$2:$A$1701,$A142,Sales!$B$2:$B$1701,$B142)</f>
        <v>34</v>
      </c>
    </row>
    <row r="143" spans="1:4" s="39" customFormat="1" x14ac:dyDescent="0.25">
      <c r="A143" s="39" t="str">
        <f>Calcs!$A$72</f>
        <v>CDMX</v>
      </c>
      <c r="B143" s="63">
        <v>45425</v>
      </c>
      <c r="C143" s="39">
        <f>SUMIFS(Sales!C$2:C$1701,Sales!$A$2:$A$1701,$A143,Sales!$B$2:$B$1701,$B143)</f>
        <v>41</v>
      </c>
      <c r="D143" s="39">
        <f>SUMIFS(Sales!D$2:D$1701,Sales!$A$2:$A$1701,$A143,Sales!$B$2:$B$1701,$B143)</f>
        <v>36</v>
      </c>
    </row>
    <row r="144" spans="1:4" s="39" customFormat="1" x14ac:dyDescent="0.25">
      <c r="A144" s="39" t="str">
        <f>Calcs!$A$72</f>
        <v>CDMX</v>
      </c>
      <c r="B144" s="63">
        <v>45426</v>
      </c>
      <c r="C144" s="39">
        <f>SUMIFS(Sales!C$2:C$1701,Sales!$A$2:$A$1701,$A144,Sales!$B$2:$B$1701,$B144)</f>
        <v>42</v>
      </c>
      <c r="D144" s="39">
        <f>SUMIFS(Sales!D$2:D$1701,Sales!$A$2:$A$1701,$A144,Sales!$B$2:$B$1701,$B144)</f>
        <v>29</v>
      </c>
    </row>
    <row r="145" spans="1:4" s="39" customFormat="1" x14ac:dyDescent="0.25">
      <c r="A145" s="39" t="str">
        <f>Calcs!$A$72</f>
        <v>CDMX</v>
      </c>
      <c r="B145" s="63">
        <v>45427</v>
      </c>
      <c r="C145" s="39">
        <f>SUMIFS(Sales!C$2:C$1701,Sales!$A$2:$A$1701,$A145,Sales!$B$2:$B$1701,$B145)</f>
        <v>53</v>
      </c>
      <c r="D145" s="39">
        <f>SUMIFS(Sales!D$2:D$1701,Sales!$A$2:$A$1701,$A145,Sales!$B$2:$B$1701,$B145)</f>
        <v>35</v>
      </c>
    </row>
    <row r="146" spans="1:4" s="39" customFormat="1" x14ac:dyDescent="0.25">
      <c r="A146" s="39" t="str">
        <f>Calcs!$A$72</f>
        <v>CDMX</v>
      </c>
      <c r="B146" s="63">
        <v>45428</v>
      </c>
      <c r="C146" s="39">
        <f>SUMIFS(Sales!C$2:C$1701,Sales!$A$2:$A$1701,$A146,Sales!$B$2:$B$1701,$B146)</f>
        <v>49</v>
      </c>
      <c r="D146" s="39">
        <f>SUMIFS(Sales!D$2:D$1701,Sales!$A$2:$A$1701,$A146,Sales!$B$2:$B$1701,$B146)</f>
        <v>40</v>
      </c>
    </row>
    <row r="147" spans="1:4" s="39" customFormat="1" x14ac:dyDescent="0.25">
      <c r="A147" s="39" t="str">
        <f>Calcs!$A$72</f>
        <v>CDMX</v>
      </c>
      <c r="B147" s="63">
        <v>45429</v>
      </c>
      <c r="C147" s="39">
        <f>SUMIFS(Sales!C$2:C$1701,Sales!$A$2:$A$1701,$A147,Sales!$B$2:$B$1701,$B147)</f>
        <v>46</v>
      </c>
      <c r="D147" s="39">
        <f>SUMIFS(Sales!D$2:D$1701,Sales!$A$2:$A$1701,$A147,Sales!$B$2:$B$1701,$B147)</f>
        <v>18</v>
      </c>
    </row>
    <row r="148" spans="1:4" s="39" customFormat="1" x14ac:dyDescent="0.25">
      <c r="A148" s="39" t="str">
        <f>Calcs!$A$72</f>
        <v>CDMX</v>
      </c>
      <c r="B148" s="63">
        <v>45430</v>
      </c>
      <c r="C148" s="39">
        <f>SUMIFS(Sales!C$2:C$1701,Sales!$A$2:$A$1701,$A148,Sales!$B$2:$B$1701,$B148)</f>
        <v>48</v>
      </c>
      <c r="D148" s="39">
        <f>SUMIFS(Sales!D$2:D$1701,Sales!$A$2:$A$1701,$A148,Sales!$B$2:$B$1701,$B148)</f>
        <v>21</v>
      </c>
    </row>
    <row r="149" spans="1:4" s="39" customFormat="1" x14ac:dyDescent="0.25">
      <c r="A149" s="39" t="str">
        <f>Calcs!$A$72</f>
        <v>CDMX</v>
      </c>
      <c r="B149" s="63">
        <v>45431</v>
      </c>
      <c r="C149" s="39">
        <f>SUMIFS(Sales!C$2:C$1701,Sales!$A$2:$A$1701,$A149,Sales!$B$2:$B$1701,$B149)</f>
        <v>45</v>
      </c>
      <c r="D149" s="39">
        <f>SUMIFS(Sales!D$2:D$1701,Sales!$A$2:$A$1701,$A149,Sales!$B$2:$B$1701,$B149)</f>
        <v>31</v>
      </c>
    </row>
    <row r="150" spans="1:4" s="39" customFormat="1" x14ac:dyDescent="0.25">
      <c r="A150" s="39" t="str">
        <f>Calcs!$A$72</f>
        <v>CDMX</v>
      </c>
      <c r="B150" s="63">
        <v>45432</v>
      </c>
      <c r="C150" s="39">
        <f>SUMIFS(Sales!C$2:C$1701,Sales!$A$2:$A$1701,$A150,Sales!$B$2:$B$1701,$B150)</f>
        <v>48</v>
      </c>
      <c r="D150" s="39">
        <f>SUMIFS(Sales!D$2:D$1701,Sales!$A$2:$A$1701,$A150,Sales!$B$2:$B$1701,$B150)</f>
        <v>18</v>
      </c>
    </row>
    <row r="151" spans="1:4" s="39" customFormat="1" x14ac:dyDescent="0.25">
      <c r="A151" s="39" t="str">
        <f>Calcs!$A$72</f>
        <v>CDMX</v>
      </c>
      <c r="B151" s="63">
        <v>45433</v>
      </c>
      <c r="C151" s="39">
        <f>SUMIFS(Sales!C$2:C$1701,Sales!$A$2:$A$1701,$A151,Sales!$B$2:$B$1701,$B151)</f>
        <v>55</v>
      </c>
      <c r="D151" s="39">
        <f>SUMIFS(Sales!D$2:D$1701,Sales!$A$2:$A$1701,$A151,Sales!$B$2:$B$1701,$B151)</f>
        <v>32</v>
      </c>
    </row>
    <row r="152" spans="1:4" s="39" customFormat="1" x14ac:dyDescent="0.25">
      <c r="A152" s="39" t="str">
        <f>Calcs!$A$72</f>
        <v>CDMX</v>
      </c>
      <c r="B152" s="63">
        <v>45434</v>
      </c>
      <c r="C152" s="39">
        <f>SUMIFS(Sales!C$2:C$1701,Sales!$A$2:$A$1701,$A152,Sales!$B$2:$B$1701,$B152)</f>
        <v>43</v>
      </c>
      <c r="D152" s="39">
        <f>SUMIFS(Sales!D$2:D$1701,Sales!$A$2:$A$1701,$A152,Sales!$B$2:$B$1701,$B152)</f>
        <v>30</v>
      </c>
    </row>
    <row r="153" spans="1:4" s="39" customFormat="1" x14ac:dyDescent="0.25">
      <c r="A153" s="39" t="str">
        <f>Calcs!$A$72</f>
        <v>CDMX</v>
      </c>
      <c r="B153" s="63">
        <v>45435</v>
      </c>
      <c r="C153" s="39">
        <f>SUMIFS(Sales!C$2:C$1701,Sales!$A$2:$A$1701,$A153,Sales!$B$2:$B$1701,$B153)</f>
        <v>42</v>
      </c>
      <c r="D153" s="39">
        <f>SUMIFS(Sales!D$2:D$1701,Sales!$A$2:$A$1701,$A153,Sales!$B$2:$B$1701,$B153)</f>
        <v>34</v>
      </c>
    </row>
    <row r="154" spans="1:4" s="39" customFormat="1" x14ac:dyDescent="0.25">
      <c r="A154" s="39" t="str">
        <f>Calcs!$A$72</f>
        <v>CDMX</v>
      </c>
      <c r="B154" s="63">
        <v>45436</v>
      </c>
      <c r="C154" s="39">
        <f>SUMIFS(Sales!C$2:C$1701,Sales!$A$2:$A$1701,$A154,Sales!$B$2:$B$1701,$B154)</f>
        <v>54</v>
      </c>
      <c r="D154" s="39">
        <f>SUMIFS(Sales!D$2:D$1701,Sales!$A$2:$A$1701,$A154,Sales!$B$2:$B$1701,$B154)</f>
        <v>24</v>
      </c>
    </row>
    <row r="155" spans="1:4" s="39" customFormat="1" x14ac:dyDescent="0.25">
      <c r="A155" s="39" t="str">
        <f>Calcs!$A$72</f>
        <v>CDMX</v>
      </c>
      <c r="B155" s="63">
        <v>45437</v>
      </c>
      <c r="C155" s="39">
        <f>SUMIFS(Sales!C$2:C$1701,Sales!$A$2:$A$1701,$A155,Sales!$B$2:$B$1701,$B155)</f>
        <v>55</v>
      </c>
      <c r="D155" s="39">
        <f>SUMIFS(Sales!D$2:D$1701,Sales!$A$2:$A$1701,$A155,Sales!$B$2:$B$1701,$B155)</f>
        <v>35</v>
      </c>
    </row>
    <row r="156" spans="1:4" s="39" customFormat="1" x14ac:dyDescent="0.25">
      <c r="A156" s="39" t="str">
        <f>Calcs!$A$72</f>
        <v>CDMX</v>
      </c>
      <c r="B156" s="63">
        <v>45438</v>
      </c>
      <c r="C156" s="39">
        <f>SUMIFS(Sales!C$2:C$1701,Sales!$A$2:$A$1701,$A156,Sales!$B$2:$B$1701,$B156)</f>
        <v>41</v>
      </c>
      <c r="D156" s="39">
        <f>SUMIFS(Sales!D$2:D$1701,Sales!$A$2:$A$1701,$A156,Sales!$B$2:$B$1701,$B156)</f>
        <v>34</v>
      </c>
    </row>
    <row r="157" spans="1:4" s="39" customFormat="1" x14ac:dyDescent="0.25">
      <c r="A157" s="39" t="str">
        <f>Calcs!$A$72</f>
        <v>CDMX</v>
      </c>
      <c r="B157" s="63">
        <v>45439</v>
      </c>
      <c r="C157" s="39">
        <f>SUMIFS(Sales!C$2:C$1701,Sales!$A$2:$A$1701,$A157,Sales!$B$2:$B$1701,$B157)</f>
        <v>58</v>
      </c>
      <c r="D157" s="39">
        <f>SUMIFS(Sales!D$2:D$1701,Sales!$A$2:$A$1701,$A157,Sales!$B$2:$B$1701,$B157)</f>
        <v>24</v>
      </c>
    </row>
    <row r="158" spans="1:4" s="39" customFormat="1" x14ac:dyDescent="0.25">
      <c r="A158" s="39" t="str">
        <f>Calcs!$A$72</f>
        <v>CDMX</v>
      </c>
      <c r="B158" s="63">
        <v>45440</v>
      </c>
      <c r="C158" s="39">
        <f>SUMIFS(Sales!C$2:C$1701,Sales!$A$2:$A$1701,$A158,Sales!$B$2:$B$1701,$B158)</f>
        <v>58</v>
      </c>
      <c r="D158" s="39">
        <f>SUMIFS(Sales!D$2:D$1701,Sales!$A$2:$A$1701,$A158,Sales!$B$2:$B$1701,$B158)</f>
        <v>29</v>
      </c>
    </row>
    <row r="159" spans="1:4" s="39" customFormat="1" x14ac:dyDescent="0.25">
      <c r="A159" s="39" t="str">
        <f>Calcs!$A$72</f>
        <v>CDMX</v>
      </c>
      <c r="B159" s="63">
        <v>45441</v>
      </c>
      <c r="C159" s="39">
        <f>SUMIFS(Sales!C$2:C$1701,Sales!$A$2:$A$1701,$A159,Sales!$B$2:$B$1701,$B159)</f>
        <v>40</v>
      </c>
      <c r="D159" s="39">
        <f>SUMIFS(Sales!D$2:D$1701,Sales!$A$2:$A$1701,$A159,Sales!$B$2:$B$1701,$B159)</f>
        <v>22</v>
      </c>
    </row>
    <row r="160" spans="1:4" s="39" customFormat="1" x14ac:dyDescent="0.25">
      <c r="A160" s="39" t="str">
        <f>Calcs!$A$72</f>
        <v>CDMX</v>
      </c>
      <c r="B160" s="63">
        <v>45442</v>
      </c>
      <c r="C160" s="39">
        <f>SUMIFS(Sales!C$2:C$1701,Sales!$A$2:$A$1701,$A160,Sales!$B$2:$B$1701,$B160)</f>
        <v>51</v>
      </c>
      <c r="D160" s="39">
        <f>SUMIFS(Sales!D$2:D$1701,Sales!$A$2:$A$1701,$A160,Sales!$B$2:$B$1701,$B160)</f>
        <v>31</v>
      </c>
    </row>
    <row r="161" spans="1:4" s="39" customFormat="1" x14ac:dyDescent="0.25">
      <c r="A161" s="39" t="str">
        <f>Calcs!$A$72</f>
        <v>CDMX</v>
      </c>
      <c r="B161" s="63">
        <v>45443</v>
      </c>
      <c r="C161" s="39">
        <f>SUMIFS(Sales!C$2:C$1701,Sales!$A$2:$A$1701,$A161,Sales!$B$2:$B$1701,$B161)</f>
        <v>52</v>
      </c>
      <c r="D161" s="39">
        <f>SUMIFS(Sales!D$2:D$1701,Sales!$A$2:$A$1701,$A161,Sales!$B$2:$B$1701,$B161)</f>
        <v>31</v>
      </c>
    </row>
    <row r="162" spans="1:4" s="39" customFormat="1" x14ac:dyDescent="0.25">
      <c r="A162" s="39" t="str">
        <f>Calcs!$A$72</f>
        <v>CDMX</v>
      </c>
      <c r="B162" s="63">
        <v>45444</v>
      </c>
      <c r="C162" s="39">
        <f>SUMIFS(Sales!C$2:C$1701,Sales!$A$2:$A$1701,$A162,Sales!$B$2:$B$1701,$B162)</f>
        <v>46</v>
      </c>
      <c r="D162" s="39">
        <f>SUMIFS(Sales!D$2:D$1701,Sales!$A$2:$A$1701,$A162,Sales!$B$2:$B$1701,$B162)</f>
        <v>15</v>
      </c>
    </row>
    <row r="163" spans="1:4" s="39" customFormat="1" x14ac:dyDescent="0.25">
      <c r="A163" s="39" t="str">
        <f>Calcs!$A$72</f>
        <v>CDMX</v>
      </c>
      <c r="B163" s="63">
        <v>45445</v>
      </c>
      <c r="C163" s="39">
        <f>SUMIFS(Sales!C$2:C$1701,Sales!$A$2:$A$1701,$A163,Sales!$B$2:$B$1701,$B163)</f>
        <v>51</v>
      </c>
      <c r="D163" s="39">
        <f>SUMIFS(Sales!D$2:D$1701,Sales!$A$2:$A$1701,$A163,Sales!$B$2:$B$1701,$B163)</f>
        <v>40</v>
      </c>
    </row>
    <row r="164" spans="1:4" s="39" customFormat="1" x14ac:dyDescent="0.25">
      <c r="A164" s="39" t="str">
        <f>Calcs!$A$72</f>
        <v>CDMX</v>
      </c>
      <c r="B164" s="63">
        <v>45446</v>
      </c>
      <c r="C164" s="39">
        <f>SUMIFS(Sales!C$2:C$1701,Sales!$A$2:$A$1701,$A164,Sales!$B$2:$B$1701,$B164)</f>
        <v>53</v>
      </c>
      <c r="D164" s="39">
        <f>SUMIFS(Sales!D$2:D$1701,Sales!$A$2:$A$1701,$A164,Sales!$B$2:$B$1701,$B164)</f>
        <v>28</v>
      </c>
    </row>
    <row r="165" spans="1:4" s="39" customFormat="1" x14ac:dyDescent="0.25">
      <c r="A165" s="39" t="str">
        <f>Calcs!$A$72</f>
        <v>CDMX</v>
      </c>
      <c r="B165" s="63">
        <v>45447</v>
      </c>
      <c r="C165" s="39">
        <f>SUMIFS(Sales!C$2:C$1701,Sales!$A$2:$A$1701,$A165,Sales!$B$2:$B$1701,$B165)</f>
        <v>54</v>
      </c>
      <c r="D165" s="39">
        <f>SUMIFS(Sales!D$2:D$1701,Sales!$A$2:$A$1701,$A165,Sales!$B$2:$B$1701,$B165)</f>
        <v>19</v>
      </c>
    </row>
    <row r="166" spans="1:4" s="39" customFormat="1" x14ac:dyDescent="0.25">
      <c r="A166" s="39" t="str">
        <f>Calcs!$A$72</f>
        <v>CDMX</v>
      </c>
      <c r="B166" s="63">
        <v>45448</v>
      </c>
      <c r="C166" s="39">
        <f>SUMIFS(Sales!C$2:C$1701,Sales!$A$2:$A$1701,$A166,Sales!$B$2:$B$1701,$B166)</f>
        <v>50</v>
      </c>
      <c r="D166" s="39">
        <f>SUMIFS(Sales!D$2:D$1701,Sales!$A$2:$A$1701,$A166,Sales!$B$2:$B$1701,$B166)</f>
        <v>26</v>
      </c>
    </row>
    <row r="167" spans="1:4" s="39" customFormat="1" x14ac:dyDescent="0.25">
      <c r="A167" s="39" t="str">
        <f>Calcs!$A$72</f>
        <v>CDMX</v>
      </c>
      <c r="B167" s="63">
        <v>45449</v>
      </c>
      <c r="C167" s="39">
        <f>SUMIFS(Sales!C$2:C$1701,Sales!$A$2:$A$1701,$A167,Sales!$B$2:$B$1701,$B167)</f>
        <v>56</v>
      </c>
      <c r="D167" s="39">
        <f>SUMIFS(Sales!D$2:D$1701,Sales!$A$2:$A$1701,$A167,Sales!$B$2:$B$1701,$B167)</f>
        <v>30</v>
      </c>
    </row>
    <row r="168" spans="1:4" s="39" customFormat="1" x14ac:dyDescent="0.25">
      <c r="A168" s="39" t="str">
        <f>Calcs!$A$72</f>
        <v>CDMX</v>
      </c>
      <c r="B168" s="63">
        <v>45450</v>
      </c>
      <c r="C168" s="39">
        <f>SUMIFS(Sales!C$2:C$1701,Sales!$A$2:$A$1701,$A168,Sales!$B$2:$B$1701,$B168)</f>
        <v>46</v>
      </c>
      <c r="D168" s="39">
        <f>SUMIFS(Sales!D$2:D$1701,Sales!$A$2:$A$1701,$A168,Sales!$B$2:$B$1701,$B168)</f>
        <v>34</v>
      </c>
    </row>
    <row r="169" spans="1:4" s="39" customFormat="1" x14ac:dyDescent="0.25">
      <c r="A169" s="39" t="str">
        <f>Calcs!$A$72</f>
        <v>CDMX</v>
      </c>
      <c r="B169" s="63">
        <v>45451</v>
      </c>
      <c r="C169" s="39">
        <f>SUMIFS(Sales!C$2:C$1701,Sales!$A$2:$A$1701,$A169,Sales!$B$2:$B$1701,$B169)</f>
        <v>50</v>
      </c>
      <c r="D169" s="39">
        <f>SUMIFS(Sales!D$2:D$1701,Sales!$A$2:$A$1701,$A169,Sales!$B$2:$B$1701,$B169)</f>
        <v>37</v>
      </c>
    </row>
    <row r="170" spans="1:4" s="39" customFormat="1" x14ac:dyDescent="0.25">
      <c r="A170" s="39" t="str">
        <f>Calcs!$A$72</f>
        <v>CDMX</v>
      </c>
      <c r="B170" s="63">
        <v>45452</v>
      </c>
      <c r="C170" s="39">
        <f>SUMIFS(Sales!C$2:C$1701,Sales!$A$2:$A$1701,$A170,Sales!$B$2:$B$1701,$B170)</f>
        <v>45</v>
      </c>
      <c r="D170" s="39">
        <f>SUMIFS(Sales!D$2:D$1701,Sales!$A$2:$A$1701,$A170,Sales!$B$2:$B$1701,$B170)</f>
        <v>35</v>
      </c>
    </row>
    <row r="171" spans="1:4" s="39" customFormat="1" x14ac:dyDescent="0.25">
      <c r="A171" s="39" t="str">
        <f>Calcs!$A$72</f>
        <v>CDMX</v>
      </c>
      <c r="B171" s="63">
        <v>45453</v>
      </c>
      <c r="C171" s="39">
        <f>SUMIFS(Sales!C$2:C$1701,Sales!$A$2:$A$1701,$A171,Sales!$B$2:$B$1701,$B171)</f>
        <v>56</v>
      </c>
      <c r="D171" s="39">
        <f>SUMIFS(Sales!D$2:D$1701,Sales!$A$2:$A$1701,$A171,Sales!$B$2:$B$1701,$B171)</f>
        <v>32</v>
      </c>
    </row>
    <row r="172" spans="1:4" s="39" customFormat="1" x14ac:dyDescent="0.25">
      <c r="A172" s="39" t="str">
        <f>Calcs!$A$72</f>
        <v>CDMX</v>
      </c>
      <c r="B172" s="63">
        <v>45454</v>
      </c>
      <c r="C172" s="39">
        <f>SUMIFS(Sales!C$2:C$1701,Sales!$A$2:$A$1701,$A172,Sales!$B$2:$B$1701,$B172)</f>
        <v>52</v>
      </c>
      <c r="D172" s="39">
        <f>SUMIFS(Sales!D$2:D$1701,Sales!$A$2:$A$1701,$A172,Sales!$B$2:$B$1701,$B172)</f>
        <v>16</v>
      </c>
    </row>
    <row r="173" spans="1:4" s="39" customFormat="1" x14ac:dyDescent="0.25">
      <c r="A173" s="39" t="str">
        <f>Calcs!$A$72</f>
        <v>CDMX</v>
      </c>
      <c r="B173" s="63">
        <v>45455</v>
      </c>
      <c r="C173" s="39">
        <f>SUMIFS(Sales!C$2:C$1701,Sales!$A$2:$A$1701,$A173,Sales!$B$2:$B$1701,$B173)</f>
        <v>59</v>
      </c>
      <c r="D173" s="39">
        <f>SUMIFS(Sales!D$2:D$1701,Sales!$A$2:$A$1701,$A173,Sales!$B$2:$B$1701,$B173)</f>
        <v>20</v>
      </c>
    </row>
    <row r="174" spans="1:4" s="39" customFormat="1" x14ac:dyDescent="0.25">
      <c r="A174" s="39" t="str">
        <f>Calcs!$A$72</f>
        <v>CDMX</v>
      </c>
      <c r="B174" s="63">
        <v>45456</v>
      </c>
      <c r="C174" s="39">
        <f>SUMIFS(Sales!C$2:C$1701,Sales!$A$2:$A$1701,$A174,Sales!$B$2:$B$1701,$B174)</f>
        <v>59</v>
      </c>
      <c r="D174" s="39">
        <f>SUMIFS(Sales!D$2:D$1701,Sales!$A$2:$A$1701,$A174,Sales!$B$2:$B$1701,$B174)</f>
        <v>28</v>
      </c>
    </row>
    <row r="175" spans="1:4" s="39" customFormat="1" x14ac:dyDescent="0.25">
      <c r="A175" s="39" t="str">
        <f>Calcs!$A$72</f>
        <v>CDMX</v>
      </c>
      <c r="B175" s="63">
        <v>45457</v>
      </c>
      <c r="C175" s="39">
        <f>SUMIFS(Sales!C$2:C$1701,Sales!$A$2:$A$1701,$A175,Sales!$B$2:$B$1701,$B175)</f>
        <v>59</v>
      </c>
      <c r="D175" s="39">
        <f>SUMIFS(Sales!D$2:D$1701,Sales!$A$2:$A$1701,$A175,Sales!$B$2:$B$1701,$B175)</f>
        <v>15</v>
      </c>
    </row>
    <row r="176" spans="1:4" s="39" customFormat="1" x14ac:dyDescent="0.25">
      <c r="A176" s="39" t="str">
        <f>Calcs!$A$72</f>
        <v>CDMX</v>
      </c>
      <c r="B176" s="63">
        <v>45458</v>
      </c>
      <c r="C176" s="39">
        <f>SUMIFS(Sales!C$2:C$1701,Sales!$A$2:$A$1701,$A176,Sales!$B$2:$B$1701,$B176)</f>
        <v>58</v>
      </c>
      <c r="D176" s="39">
        <f>SUMIFS(Sales!D$2:D$1701,Sales!$A$2:$A$1701,$A176,Sales!$B$2:$B$1701,$B176)</f>
        <v>36</v>
      </c>
    </row>
    <row r="177" spans="1:4" s="39" customFormat="1" x14ac:dyDescent="0.25">
      <c r="A177" s="39" t="str">
        <f>Calcs!$A$72</f>
        <v>CDMX</v>
      </c>
      <c r="B177" s="63">
        <v>45459</v>
      </c>
      <c r="C177" s="39">
        <f>SUMIFS(Sales!C$2:C$1701,Sales!$A$2:$A$1701,$A177,Sales!$B$2:$B$1701,$B177)</f>
        <v>50</v>
      </c>
      <c r="D177" s="39">
        <f>SUMIFS(Sales!D$2:D$1701,Sales!$A$2:$A$1701,$A177,Sales!$B$2:$B$1701,$B177)</f>
        <v>32</v>
      </c>
    </row>
    <row r="178" spans="1:4" s="39" customFormat="1" x14ac:dyDescent="0.25">
      <c r="A178" s="39" t="str">
        <f>Calcs!$A$72</f>
        <v>CDMX</v>
      </c>
      <c r="B178" s="63">
        <v>45460</v>
      </c>
      <c r="C178" s="39">
        <f>SUMIFS(Sales!C$2:C$1701,Sales!$A$2:$A$1701,$A178,Sales!$B$2:$B$1701,$B178)</f>
        <v>44</v>
      </c>
      <c r="D178" s="39">
        <f>SUMIFS(Sales!D$2:D$1701,Sales!$A$2:$A$1701,$A178,Sales!$B$2:$B$1701,$B178)</f>
        <v>28</v>
      </c>
    </row>
    <row r="179" spans="1:4" s="39" customFormat="1" x14ac:dyDescent="0.25">
      <c r="A179" s="39" t="str">
        <f>Calcs!$A$72</f>
        <v>CDMX</v>
      </c>
      <c r="B179" s="63">
        <v>45461</v>
      </c>
      <c r="C179" s="39">
        <f>SUMIFS(Sales!C$2:C$1701,Sales!$A$2:$A$1701,$A179,Sales!$B$2:$B$1701,$B179)</f>
        <v>57</v>
      </c>
      <c r="D179" s="39">
        <f>SUMIFS(Sales!D$2:D$1701,Sales!$A$2:$A$1701,$A179,Sales!$B$2:$B$1701,$B179)</f>
        <v>40</v>
      </c>
    </row>
    <row r="180" spans="1:4" s="39" customFormat="1" x14ac:dyDescent="0.25">
      <c r="A180" s="39" t="str">
        <f>Calcs!$A$72</f>
        <v>CDMX</v>
      </c>
      <c r="B180" s="63">
        <v>45462</v>
      </c>
      <c r="C180" s="39">
        <f>SUMIFS(Sales!C$2:C$1701,Sales!$A$2:$A$1701,$A180,Sales!$B$2:$B$1701,$B180)</f>
        <v>46</v>
      </c>
      <c r="D180" s="39">
        <f>SUMIFS(Sales!D$2:D$1701,Sales!$A$2:$A$1701,$A180,Sales!$B$2:$B$1701,$B180)</f>
        <v>40</v>
      </c>
    </row>
    <row r="181" spans="1:4" s="39" customFormat="1" x14ac:dyDescent="0.25">
      <c r="A181" s="39" t="str">
        <f>Calcs!$A$72</f>
        <v>CDMX</v>
      </c>
      <c r="B181" s="63">
        <v>45463</v>
      </c>
      <c r="C181" s="39">
        <f>SUMIFS(Sales!C$2:C$1701,Sales!$A$2:$A$1701,$A181,Sales!$B$2:$B$1701,$B181)</f>
        <v>44</v>
      </c>
      <c r="D181" s="39">
        <f>SUMIFS(Sales!D$2:D$1701,Sales!$A$2:$A$1701,$A181,Sales!$B$2:$B$1701,$B181)</f>
        <v>17</v>
      </c>
    </row>
    <row r="182" spans="1:4" s="39" customFormat="1" x14ac:dyDescent="0.25">
      <c r="A182" s="39" t="str">
        <f>Calcs!$A$72</f>
        <v>CDMX</v>
      </c>
      <c r="B182" s="63">
        <v>45464</v>
      </c>
      <c r="C182" s="39">
        <f>SUMIFS(Sales!C$2:C$1701,Sales!$A$2:$A$1701,$A182,Sales!$B$2:$B$1701,$B182)</f>
        <v>59</v>
      </c>
      <c r="D182" s="39">
        <f>SUMIFS(Sales!D$2:D$1701,Sales!$A$2:$A$1701,$A182,Sales!$B$2:$B$1701,$B182)</f>
        <v>39</v>
      </c>
    </row>
    <row r="183" spans="1:4" s="39" customFormat="1" x14ac:dyDescent="0.25">
      <c r="A183" s="39" t="str">
        <f>Calcs!$A$72</f>
        <v>CDMX</v>
      </c>
      <c r="B183" s="63">
        <v>45465</v>
      </c>
      <c r="C183" s="39">
        <f>SUMIFS(Sales!C$2:C$1701,Sales!$A$2:$A$1701,$A183,Sales!$B$2:$B$1701,$B183)</f>
        <v>52</v>
      </c>
      <c r="D183" s="39">
        <f>SUMIFS(Sales!D$2:D$1701,Sales!$A$2:$A$1701,$A183,Sales!$B$2:$B$1701,$B183)</f>
        <v>35</v>
      </c>
    </row>
    <row r="184" spans="1:4" s="39" customFormat="1" x14ac:dyDescent="0.25">
      <c r="A184" s="39" t="str">
        <f>Calcs!$A$72</f>
        <v>CDMX</v>
      </c>
      <c r="B184" s="63">
        <v>45466</v>
      </c>
      <c r="C184" s="39">
        <f>SUMIFS(Sales!C$2:C$1701,Sales!$A$2:$A$1701,$A184,Sales!$B$2:$B$1701,$B184)</f>
        <v>41</v>
      </c>
      <c r="D184" s="39">
        <f>SUMIFS(Sales!D$2:D$1701,Sales!$A$2:$A$1701,$A184,Sales!$B$2:$B$1701,$B184)</f>
        <v>28</v>
      </c>
    </row>
    <row r="185" spans="1:4" s="39" customFormat="1" x14ac:dyDescent="0.25">
      <c r="A185" s="39" t="str">
        <f>Calcs!$A$72</f>
        <v>CDMX</v>
      </c>
      <c r="B185" s="63">
        <v>45467</v>
      </c>
      <c r="C185" s="39">
        <f>SUMIFS(Sales!C$2:C$1701,Sales!$A$2:$A$1701,$A185,Sales!$B$2:$B$1701,$B185)</f>
        <v>41</v>
      </c>
      <c r="D185" s="39">
        <f>SUMIFS(Sales!D$2:D$1701,Sales!$A$2:$A$1701,$A185,Sales!$B$2:$B$1701,$B185)</f>
        <v>33</v>
      </c>
    </row>
    <row r="186" spans="1:4" s="39" customFormat="1" x14ac:dyDescent="0.25">
      <c r="A186" s="39" t="str">
        <f>Calcs!$A$72</f>
        <v>CDMX</v>
      </c>
      <c r="B186" s="63">
        <v>45468</v>
      </c>
      <c r="C186" s="39">
        <f>SUMIFS(Sales!C$2:C$1701,Sales!$A$2:$A$1701,$A186,Sales!$B$2:$B$1701,$B186)</f>
        <v>58</v>
      </c>
      <c r="D186" s="39">
        <f>SUMIFS(Sales!D$2:D$1701,Sales!$A$2:$A$1701,$A186,Sales!$B$2:$B$1701,$B186)</f>
        <v>34</v>
      </c>
    </row>
    <row r="187" spans="1:4" s="39" customFormat="1" x14ac:dyDescent="0.25">
      <c r="A187" s="39" t="str">
        <f>Calcs!$A$72</f>
        <v>CDMX</v>
      </c>
      <c r="B187" s="63">
        <v>45469</v>
      </c>
      <c r="C187" s="39">
        <f>SUMIFS(Sales!C$2:C$1701,Sales!$A$2:$A$1701,$A187,Sales!$B$2:$B$1701,$B187)</f>
        <v>58</v>
      </c>
      <c r="D187" s="39">
        <f>SUMIFS(Sales!D$2:D$1701,Sales!$A$2:$A$1701,$A187,Sales!$B$2:$B$1701,$B187)</f>
        <v>25</v>
      </c>
    </row>
    <row r="188" spans="1:4" s="39" customFormat="1" x14ac:dyDescent="0.25">
      <c r="A188" s="39" t="str">
        <f>Calcs!$A$72</f>
        <v>CDMX</v>
      </c>
      <c r="B188" s="63">
        <v>45470</v>
      </c>
      <c r="C188" s="39">
        <f>SUMIFS(Sales!C$2:C$1701,Sales!$A$2:$A$1701,$A188,Sales!$B$2:$B$1701,$B188)</f>
        <v>52</v>
      </c>
      <c r="D188" s="39">
        <f>SUMIFS(Sales!D$2:D$1701,Sales!$A$2:$A$1701,$A188,Sales!$B$2:$B$1701,$B188)</f>
        <v>16</v>
      </c>
    </row>
    <row r="189" spans="1:4" s="39" customFormat="1" x14ac:dyDescent="0.25">
      <c r="A189" s="39" t="str">
        <f>Calcs!$A$72</f>
        <v>CDMX</v>
      </c>
      <c r="B189" s="63">
        <v>45471</v>
      </c>
      <c r="C189" s="39">
        <f>SUMIFS(Sales!C$2:C$1701,Sales!$A$2:$A$1701,$A189,Sales!$B$2:$B$1701,$B189)</f>
        <v>59</v>
      </c>
      <c r="D189" s="39">
        <f>SUMIFS(Sales!D$2:D$1701,Sales!$A$2:$A$1701,$A189,Sales!$B$2:$B$1701,$B189)</f>
        <v>21</v>
      </c>
    </row>
    <row r="190" spans="1:4" s="39" customFormat="1" x14ac:dyDescent="0.25">
      <c r="A190" s="39" t="str">
        <f>Calcs!$A$72</f>
        <v>CDMX</v>
      </c>
      <c r="B190" s="63">
        <v>45472</v>
      </c>
      <c r="C190" s="39">
        <f>SUMIFS(Sales!C$2:C$1701,Sales!$A$2:$A$1701,$A190,Sales!$B$2:$B$1701,$B190)</f>
        <v>44</v>
      </c>
      <c r="D190" s="39">
        <f>SUMIFS(Sales!D$2:D$1701,Sales!$A$2:$A$1701,$A190,Sales!$B$2:$B$1701,$B190)</f>
        <v>35</v>
      </c>
    </row>
    <row r="191" spans="1:4" s="39" customFormat="1" x14ac:dyDescent="0.25">
      <c r="A191" s="39" t="str">
        <f>Calcs!$A$72</f>
        <v>CDMX</v>
      </c>
      <c r="B191" s="63">
        <v>45473</v>
      </c>
      <c r="C191" s="39">
        <f>SUMIFS(Sales!C$2:C$1701,Sales!$A$2:$A$1701,$A191,Sales!$B$2:$B$1701,$B191)</f>
        <v>44</v>
      </c>
      <c r="D191" s="39">
        <f>SUMIFS(Sales!D$2:D$1701,Sales!$A$2:$A$1701,$A191,Sales!$B$2:$B$1701,$B191)</f>
        <v>40</v>
      </c>
    </row>
    <row r="192" spans="1:4" s="39" customFormat="1" x14ac:dyDescent="0.25">
      <c r="A192" s="39" t="str">
        <f>Calcs!$A$72</f>
        <v>CDMX</v>
      </c>
      <c r="B192" s="63">
        <v>45474</v>
      </c>
      <c r="C192" s="39">
        <f>SUMIFS(Sales!C$2:C$1701,Sales!$A$2:$A$1701,$A192,Sales!$B$2:$B$1701,$B192)</f>
        <v>48</v>
      </c>
      <c r="D192" s="39">
        <f>SUMIFS(Sales!D$2:D$1701,Sales!$A$2:$A$1701,$A192,Sales!$B$2:$B$1701,$B192)</f>
        <v>19</v>
      </c>
    </row>
    <row r="193" spans="1:4" s="39" customFormat="1" x14ac:dyDescent="0.25">
      <c r="A193" s="39" t="str">
        <f>Calcs!$A$72</f>
        <v>CDMX</v>
      </c>
      <c r="B193" s="63">
        <v>45475</v>
      </c>
      <c r="C193" s="39">
        <f>SUMIFS(Sales!C$2:C$1701,Sales!$A$2:$A$1701,$A193,Sales!$B$2:$B$1701,$B193)</f>
        <v>53</v>
      </c>
      <c r="D193" s="39">
        <f>SUMIFS(Sales!D$2:D$1701,Sales!$A$2:$A$1701,$A193,Sales!$B$2:$B$1701,$B193)</f>
        <v>18</v>
      </c>
    </row>
    <row r="194" spans="1:4" s="39" customFormat="1" x14ac:dyDescent="0.25">
      <c r="A194" s="39" t="str">
        <f>Calcs!$A$72</f>
        <v>CDMX</v>
      </c>
      <c r="B194" s="63">
        <v>45476</v>
      </c>
      <c r="C194" s="39">
        <f>SUMIFS(Sales!C$2:C$1701,Sales!$A$2:$A$1701,$A194,Sales!$B$2:$B$1701,$B194)</f>
        <v>47</v>
      </c>
      <c r="D194" s="39">
        <f>SUMIFS(Sales!D$2:D$1701,Sales!$A$2:$A$1701,$A194,Sales!$B$2:$B$1701,$B194)</f>
        <v>35</v>
      </c>
    </row>
    <row r="195" spans="1:4" s="39" customFormat="1" x14ac:dyDescent="0.25">
      <c r="A195" s="39" t="str">
        <f>Calcs!$A$72</f>
        <v>CDMX</v>
      </c>
      <c r="B195" s="63">
        <v>45477</v>
      </c>
      <c r="C195" s="39">
        <f>SUMIFS(Sales!C$2:C$1701,Sales!$A$2:$A$1701,$A195,Sales!$B$2:$B$1701,$B195)</f>
        <v>46</v>
      </c>
      <c r="D195" s="39">
        <f>SUMIFS(Sales!D$2:D$1701,Sales!$A$2:$A$1701,$A195,Sales!$B$2:$B$1701,$B195)</f>
        <v>21</v>
      </c>
    </row>
    <row r="196" spans="1:4" s="39" customFormat="1" x14ac:dyDescent="0.25">
      <c r="A196" s="39" t="str">
        <f>Calcs!$A$72</f>
        <v>CDMX</v>
      </c>
      <c r="B196" s="63">
        <v>45478</v>
      </c>
      <c r="C196" s="39">
        <f>SUMIFS(Sales!C$2:C$1701,Sales!$A$2:$A$1701,$A196,Sales!$B$2:$B$1701,$B196)</f>
        <v>50</v>
      </c>
      <c r="D196" s="39">
        <f>SUMIFS(Sales!D$2:D$1701,Sales!$A$2:$A$1701,$A196,Sales!$B$2:$B$1701,$B196)</f>
        <v>29</v>
      </c>
    </row>
    <row r="197" spans="1:4" s="39" customFormat="1" x14ac:dyDescent="0.25">
      <c r="A197" s="39" t="str">
        <f>Calcs!$A$72</f>
        <v>CDMX</v>
      </c>
      <c r="B197" s="63">
        <v>45479</v>
      </c>
      <c r="C197" s="39">
        <f>SUMIFS(Sales!C$2:C$1701,Sales!$A$2:$A$1701,$A197,Sales!$B$2:$B$1701,$B197)</f>
        <v>52</v>
      </c>
      <c r="D197" s="39">
        <f>SUMIFS(Sales!D$2:D$1701,Sales!$A$2:$A$1701,$A197,Sales!$B$2:$B$1701,$B197)</f>
        <v>23</v>
      </c>
    </row>
    <row r="198" spans="1:4" s="39" customFormat="1" x14ac:dyDescent="0.25">
      <c r="A198" s="39" t="str">
        <f>Calcs!$A$72</f>
        <v>CDMX</v>
      </c>
      <c r="B198" s="63">
        <v>45480</v>
      </c>
      <c r="C198" s="39">
        <f>SUMIFS(Sales!C$2:C$1701,Sales!$A$2:$A$1701,$A198,Sales!$B$2:$B$1701,$B198)</f>
        <v>54</v>
      </c>
      <c r="D198" s="39">
        <f>SUMIFS(Sales!D$2:D$1701,Sales!$A$2:$A$1701,$A198,Sales!$B$2:$B$1701,$B198)</f>
        <v>18</v>
      </c>
    </row>
    <row r="199" spans="1:4" s="39" customFormat="1" x14ac:dyDescent="0.25">
      <c r="A199" s="39" t="str">
        <f>Calcs!$A$72</f>
        <v>CDMX</v>
      </c>
      <c r="B199" s="63">
        <v>45481</v>
      </c>
      <c r="C199" s="39">
        <f>SUMIFS(Sales!C$2:C$1701,Sales!$A$2:$A$1701,$A199,Sales!$B$2:$B$1701,$B199)</f>
        <v>54</v>
      </c>
      <c r="D199" s="39">
        <f>SUMIFS(Sales!D$2:D$1701,Sales!$A$2:$A$1701,$A199,Sales!$B$2:$B$1701,$B199)</f>
        <v>24</v>
      </c>
    </row>
    <row r="200" spans="1:4" s="39" customFormat="1" x14ac:dyDescent="0.25">
      <c r="A200" s="39" t="str">
        <f>Calcs!$A$72</f>
        <v>CDMX</v>
      </c>
      <c r="B200" s="63">
        <v>45482</v>
      </c>
      <c r="C200" s="39">
        <f>SUMIFS(Sales!C$2:C$1701,Sales!$A$2:$A$1701,$A200,Sales!$B$2:$B$1701,$B200)</f>
        <v>58</v>
      </c>
      <c r="D200" s="39">
        <f>SUMIFS(Sales!D$2:D$1701,Sales!$A$2:$A$1701,$A200,Sales!$B$2:$B$1701,$B200)</f>
        <v>28</v>
      </c>
    </row>
    <row r="201" spans="1:4" s="39" customFormat="1" x14ac:dyDescent="0.25">
      <c r="A201" s="39" t="str">
        <f>Calcs!$A$72</f>
        <v>CDMX</v>
      </c>
      <c r="B201" s="63">
        <v>45483</v>
      </c>
      <c r="C201" s="39">
        <f>SUMIFS(Sales!C$2:C$1701,Sales!$A$2:$A$1701,$A201,Sales!$B$2:$B$1701,$B201)</f>
        <v>48</v>
      </c>
      <c r="D201" s="39">
        <f>SUMIFS(Sales!D$2:D$1701,Sales!$A$2:$A$1701,$A201,Sales!$B$2:$B$1701,$B201)</f>
        <v>15</v>
      </c>
    </row>
    <row r="202" spans="1:4" s="39" customFormat="1" x14ac:dyDescent="0.25">
      <c r="A202" s="39" t="str">
        <f>Calcs!$A$72</f>
        <v>CDMX</v>
      </c>
      <c r="B202" s="63">
        <v>45484</v>
      </c>
      <c r="C202" s="39">
        <f>SUMIFS(Sales!C$2:C$1701,Sales!$A$2:$A$1701,$A202,Sales!$B$2:$B$1701,$B202)</f>
        <v>41</v>
      </c>
      <c r="D202" s="39">
        <f>SUMIFS(Sales!D$2:D$1701,Sales!$A$2:$A$1701,$A202,Sales!$B$2:$B$1701,$B202)</f>
        <v>31</v>
      </c>
    </row>
    <row r="203" spans="1:4" s="39" customFormat="1" x14ac:dyDescent="0.25">
      <c r="A203" s="39" t="str">
        <f>Calcs!$A$72</f>
        <v>CDMX</v>
      </c>
      <c r="B203" s="63">
        <v>45485</v>
      </c>
      <c r="C203" s="39">
        <f>SUMIFS(Sales!C$2:C$1701,Sales!$A$2:$A$1701,$A203,Sales!$B$2:$B$1701,$B203)</f>
        <v>60</v>
      </c>
      <c r="D203" s="39">
        <f>SUMIFS(Sales!D$2:D$1701,Sales!$A$2:$A$1701,$A203,Sales!$B$2:$B$1701,$B203)</f>
        <v>16</v>
      </c>
    </row>
    <row r="204" spans="1:4" s="39" customFormat="1" x14ac:dyDescent="0.25">
      <c r="A204" s="39" t="str">
        <f>Calcs!$A$72</f>
        <v>CDMX</v>
      </c>
      <c r="B204" s="63">
        <v>45486</v>
      </c>
      <c r="C204" s="39">
        <f>SUMIFS(Sales!C$2:C$1701,Sales!$A$2:$A$1701,$A204,Sales!$B$2:$B$1701,$B204)</f>
        <v>53</v>
      </c>
      <c r="D204" s="39">
        <f>SUMIFS(Sales!D$2:D$1701,Sales!$A$2:$A$1701,$A204,Sales!$B$2:$B$1701,$B204)</f>
        <v>17</v>
      </c>
    </row>
    <row r="205" spans="1:4" s="39" customFormat="1" x14ac:dyDescent="0.25">
      <c r="A205" s="39" t="str">
        <f>Calcs!$A$72</f>
        <v>CDMX</v>
      </c>
      <c r="B205" s="63">
        <v>45487</v>
      </c>
      <c r="C205" s="39">
        <f>SUMIFS(Sales!C$2:C$1701,Sales!$A$2:$A$1701,$A205,Sales!$B$2:$B$1701,$B205)</f>
        <v>60</v>
      </c>
      <c r="D205" s="39">
        <f>SUMIFS(Sales!D$2:D$1701,Sales!$A$2:$A$1701,$A205,Sales!$B$2:$B$1701,$B205)</f>
        <v>23</v>
      </c>
    </row>
    <row r="206" spans="1:4" s="39" customFormat="1" x14ac:dyDescent="0.25">
      <c r="A206" s="39" t="str">
        <f>Calcs!$A$72</f>
        <v>CDMX</v>
      </c>
      <c r="B206" s="63">
        <v>45488</v>
      </c>
      <c r="C206" s="39">
        <f>SUMIFS(Sales!C$2:C$1701,Sales!$A$2:$A$1701,$A206,Sales!$B$2:$B$1701,$B206)</f>
        <v>44</v>
      </c>
      <c r="D206" s="39">
        <f>SUMIFS(Sales!D$2:D$1701,Sales!$A$2:$A$1701,$A206,Sales!$B$2:$B$1701,$B206)</f>
        <v>36</v>
      </c>
    </row>
    <row r="207" spans="1:4" s="39" customFormat="1" x14ac:dyDescent="0.25">
      <c r="A207" s="39" t="str">
        <f>Calcs!$A$72</f>
        <v>CDMX</v>
      </c>
      <c r="B207" s="63">
        <v>45489</v>
      </c>
      <c r="C207" s="39">
        <f>SUMIFS(Sales!C$2:C$1701,Sales!$A$2:$A$1701,$A207,Sales!$B$2:$B$1701,$B207)</f>
        <v>52</v>
      </c>
      <c r="D207" s="39">
        <f>SUMIFS(Sales!D$2:D$1701,Sales!$A$2:$A$1701,$A207,Sales!$B$2:$B$1701,$B207)</f>
        <v>18</v>
      </c>
    </row>
    <row r="208" spans="1:4" s="39" customFormat="1" x14ac:dyDescent="0.25">
      <c r="A208" s="39" t="str">
        <f>Calcs!$A$72</f>
        <v>CDMX</v>
      </c>
      <c r="B208" s="63">
        <v>45490</v>
      </c>
      <c r="C208" s="39">
        <f>SUMIFS(Sales!C$2:C$1701,Sales!$A$2:$A$1701,$A208,Sales!$B$2:$B$1701,$B208)</f>
        <v>40</v>
      </c>
      <c r="D208" s="39">
        <f>SUMIFS(Sales!D$2:D$1701,Sales!$A$2:$A$1701,$A208,Sales!$B$2:$B$1701,$B208)</f>
        <v>19</v>
      </c>
    </row>
    <row r="209" spans="1:4" s="39" customFormat="1" x14ac:dyDescent="0.25">
      <c r="A209" s="39" t="str">
        <f>Calcs!$A$72</f>
        <v>CDMX</v>
      </c>
      <c r="B209" s="63">
        <v>45491</v>
      </c>
      <c r="C209" s="39">
        <f>SUMIFS(Sales!C$2:C$1701,Sales!$A$2:$A$1701,$A209,Sales!$B$2:$B$1701,$B209)</f>
        <v>51</v>
      </c>
      <c r="D209" s="39">
        <f>SUMIFS(Sales!D$2:D$1701,Sales!$A$2:$A$1701,$A209,Sales!$B$2:$B$1701,$B209)</f>
        <v>17</v>
      </c>
    </row>
    <row r="210" spans="1:4" s="39" customFormat="1" x14ac:dyDescent="0.25">
      <c r="A210" s="39" t="str">
        <f>Calcs!$A$72</f>
        <v>CDMX</v>
      </c>
      <c r="B210" s="63">
        <v>45492</v>
      </c>
      <c r="C210" s="39">
        <f>SUMIFS(Sales!C$2:C$1701,Sales!$A$2:$A$1701,$A210,Sales!$B$2:$B$1701,$B210)</f>
        <v>48</v>
      </c>
      <c r="D210" s="39">
        <f>SUMIFS(Sales!D$2:D$1701,Sales!$A$2:$A$1701,$A210,Sales!$B$2:$B$1701,$B210)</f>
        <v>38</v>
      </c>
    </row>
    <row r="211" spans="1:4" s="39" customFormat="1" x14ac:dyDescent="0.25">
      <c r="A211" s="39" t="str">
        <f>Calcs!$A$72</f>
        <v>CDMX</v>
      </c>
      <c r="B211" s="63">
        <v>45493</v>
      </c>
      <c r="C211" s="39">
        <f>SUMIFS(Sales!C$2:C$1701,Sales!$A$2:$A$1701,$A211,Sales!$B$2:$B$1701,$B211)</f>
        <v>45</v>
      </c>
      <c r="D211" s="39">
        <f>SUMIFS(Sales!D$2:D$1701,Sales!$A$2:$A$1701,$A211,Sales!$B$2:$B$1701,$B211)</f>
        <v>39</v>
      </c>
    </row>
    <row r="212" spans="1:4" s="39" customFormat="1" x14ac:dyDescent="0.25">
      <c r="A212" s="39" t="str">
        <f>Calcs!$A$72</f>
        <v>CDMX</v>
      </c>
      <c r="B212" s="63">
        <v>45494</v>
      </c>
      <c r="C212" s="39">
        <f>SUMIFS(Sales!C$2:C$1701,Sales!$A$2:$A$1701,$A212,Sales!$B$2:$B$1701,$B212)</f>
        <v>58</v>
      </c>
      <c r="D212" s="39">
        <f>SUMIFS(Sales!D$2:D$1701,Sales!$A$2:$A$1701,$A212,Sales!$B$2:$B$1701,$B212)</f>
        <v>26</v>
      </c>
    </row>
    <row r="213" spans="1:4" s="39" customFormat="1" x14ac:dyDescent="0.25">
      <c r="A213" s="39" t="str">
        <f>Calcs!$A$72</f>
        <v>CDMX</v>
      </c>
      <c r="B213" s="63">
        <v>45495</v>
      </c>
      <c r="C213" s="39">
        <f>SUMIFS(Sales!C$2:C$1701,Sales!$A$2:$A$1701,$A213,Sales!$B$2:$B$1701,$B213)</f>
        <v>56</v>
      </c>
      <c r="D213" s="39">
        <f>SUMIFS(Sales!D$2:D$1701,Sales!$A$2:$A$1701,$A213,Sales!$B$2:$B$1701,$B213)</f>
        <v>17</v>
      </c>
    </row>
    <row r="214" spans="1:4" s="39" customFormat="1" x14ac:dyDescent="0.25">
      <c r="A214" s="39" t="str">
        <f>Calcs!$A$72</f>
        <v>CDMX</v>
      </c>
      <c r="B214" s="63">
        <v>45496</v>
      </c>
      <c r="C214" s="39">
        <f>SUMIFS(Sales!C$2:C$1701,Sales!$A$2:$A$1701,$A214,Sales!$B$2:$B$1701,$B214)</f>
        <v>46</v>
      </c>
      <c r="D214" s="39">
        <f>SUMIFS(Sales!D$2:D$1701,Sales!$A$2:$A$1701,$A214,Sales!$B$2:$B$1701,$B214)</f>
        <v>39</v>
      </c>
    </row>
    <row r="215" spans="1:4" s="39" customFormat="1" x14ac:dyDescent="0.25">
      <c r="A215" s="39" t="str">
        <f>Calcs!$A$72</f>
        <v>CDMX</v>
      </c>
      <c r="B215" s="63">
        <v>45497</v>
      </c>
      <c r="C215" s="39">
        <f>SUMIFS(Sales!C$2:C$1701,Sales!$A$2:$A$1701,$A215,Sales!$B$2:$B$1701,$B215)</f>
        <v>58</v>
      </c>
      <c r="D215" s="39">
        <f>SUMIFS(Sales!D$2:D$1701,Sales!$A$2:$A$1701,$A215,Sales!$B$2:$B$1701,$B215)</f>
        <v>37</v>
      </c>
    </row>
    <row r="216" spans="1:4" s="39" customFormat="1" x14ac:dyDescent="0.25">
      <c r="A216" s="39" t="str">
        <f>Calcs!$A$72</f>
        <v>CDMX</v>
      </c>
      <c r="B216" s="63">
        <v>45498</v>
      </c>
      <c r="C216" s="39">
        <f>SUMIFS(Sales!C$2:C$1701,Sales!$A$2:$A$1701,$A216,Sales!$B$2:$B$1701,$B216)</f>
        <v>51</v>
      </c>
      <c r="D216" s="39">
        <f>SUMIFS(Sales!D$2:D$1701,Sales!$A$2:$A$1701,$A216,Sales!$B$2:$B$1701,$B216)</f>
        <v>38</v>
      </c>
    </row>
    <row r="217" spans="1:4" s="39" customFormat="1" x14ac:dyDescent="0.25">
      <c r="A217" s="39" t="str">
        <f>Calcs!$A$72</f>
        <v>CDMX</v>
      </c>
      <c r="B217" s="63">
        <v>45499</v>
      </c>
      <c r="C217" s="39">
        <f>SUMIFS(Sales!C$2:C$1701,Sales!$A$2:$A$1701,$A217,Sales!$B$2:$B$1701,$B217)</f>
        <v>44</v>
      </c>
      <c r="D217" s="39">
        <f>SUMIFS(Sales!D$2:D$1701,Sales!$A$2:$A$1701,$A217,Sales!$B$2:$B$1701,$B217)</f>
        <v>23</v>
      </c>
    </row>
    <row r="218" spans="1:4" s="39" customFormat="1" x14ac:dyDescent="0.25">
      <c r="A218" s="39" t="str">
        <f>Calcs!$A$72</f>
        <v>CDMX</v>
      </c>
      <c r="B218" s="63">
        <v>45500</v>
      </c>
      <c r="C218" s="39">
        <f>SUMIFS(Sales!C$2:C$1701,Sales!$A$2:$A$1701,$A218,Sales!$B$2:$B$1701,$B218)</f>
        <v>55</v>
      </c>
      <c r="D218" s="39">
        <f>SUMIFS(Sales!D$2:D$1701,Sales!$A$2:$A$1701,$A218,Sales!$B$2:$B$1701,$B218)</f>
        <v>16</v>
      </c>
    </row>
    <row r="219" spans="1:4" s="39" customFormat="1" x14ac:dyDescent="0.25">
      <c r="A219" s="39" t="str">
        <f>Calcs!$A$72</f>
        <v>CDMX</v>
      </c>
      <c r="B219" s="63">
        <v>45501</v>
      </c>
      <c r="C219" s="39">
        <f>SUMIFS(Sales!C$2:C$1701,Sales!$A$2:$A$1701,$A219,Sales!$B$2:$B$1701,$B219)</f>
        <v>48</v>
      </c>
      <c r="D219" s="39">
        <f>SUMIFS(Sales!D$2:D$1701,Sales!$A$2:$A$1701,$A219,Sales!$B$2:$B$1701,$B219)</f>
        <v>23</v>
      </c>
    </row>
    <row r="220" spans="1:4" s="39" customFormat="1" x14ac:dyDescent="0.25">
      <c r="A220" s="39" t="str">
        <f>Calcs!$A$72</f>
        <v>CDMX</v>
      </c>
      <c r="B220" s="63">
        <v>45502</v>
      </c>
      <c r="C220" s="39">
        <f>SUMIFS(Sales!C$2:C$1701,Sales!$A$2:$A$1701,$A220,Sales!$B$2:$B$1701,$B220)</f>
        <v>55</v>
      </c>
      <c r="D220" s="39">
        <f>SUMIFS(Sales!D$2:D$1701,Sales!$A$2:$A$1701,$A220,Sales!$B$2:$B$1701,$B220)</f>
        <v>21</v>
      </c>
    </row>
    <row r="221" spans="1:4" s="39" customFormat="1" x14ac:dyDescent="0.25">
      <c r="A221" s="39" t="str">
        <f>Calcs!$A$72</f>
        <v>CDMX</v>
      </c>
      <c r="B221" s="63">
        <v>45503</v>
      </c>
      <c r="C221" s="39">
        <f>SUMIFS(Sales!C$2:C$1701,Sales!$A$2:$A$1701,$A221,Sales!$B$2:$B$1701,$B221)</f>
        <v>43</v>
      </c>
      <c r="D221" s="39">
        <f>SUMIFS(Sales!D$2:D$1701,Sales!$A$2:$A$1701,$A221,Sales!$B$2:$B$1701,$B221)</f>
        <v>19</v>
      </c>
    </row>
    <row r="222" spans="1:4" s="39" customFormat="1" x14ac:dyDescent="0.25">
      <c r="A222" s="39" t="str">
        <f>Calcs!$A$72</f>
        <v>CDMX</v>
      </c>
      <c r="B222" s="63">
        <v>45504</v>
      </c>
      <c r="C222" s="39">
        <f>SUMIFS(Sales!C$2:C$1701,Sales!$A$2:$A$1701,$A222,Sales!$B$2:$B$1701,$B222)</f>
        <v>54</v>
      </c>
      <c r="D222" s="39">
        <f>SUMIFS(Sales!D$2:D$1701,Sales!$A$2:$A$1701,$A222,Sales!$B$2:$B$1701,$B222)</f>
        <v>27</v>
      </c>
    </row>
    <row r="223" spans="1:4" s="39" customFormat="1" x14ac:dyDescent="0.25">
      <c r="A223" s="39" t="str">
        <f>Calcs!$A$72</f>
        <v>CDMX</v>
      </c>
      <c r="B223" s="63">
        <v>45505</v>
      </c>
      <c r="C223" s="39">
        <f>SUMIFS(Sales!C$2:C$1701,Sales!$A$2:$A$1701,$A223,Sales!$B$2:$B$1701,$B223)</f>
        <v>59</v>
      </c>
      <c r="D223" s="39">
        <f>SUMIFS(Sales!D$2:D$1701,Sales!$A$2:$A$1701,$A223,Sales!$B$2:$B$1701,$B223)</f>
        <v>26</v>
      </c>
    </row>
    <row r="224" spans="1:4" s="39" customFormat="1" x14ac:dyDescent="0.25">
      <c r="A224" s="39" t="str">
        <f>Calcs!$A$72</f>
        <v>CDMX</v>
      </c>
      <c r="B224" s="63">
        <v>45506</v>
      </c>
      <c r="C224" s="39">
        <f>SUMIFS(Sales!C$2:C$1701,Sales!$A$2:$A$1701,$A224,Sales!$B$2:$B$1701,$B224)</f>
        <v>45</v>
      </c>
      <c r="D224" s="39">
        <f>SUMIFS(Sales!D$2:D$1701,Sales!$A$2:$A$1701,$A224,Sales!$B$2:$B$1701,$B224)</f>
        <v>20</v>
      </c>
    </row>
    <row r="225" spans="1:4" s="39" customFormat="1" x14ac:dyDescent="0.25">
      <c r="A225" s="39" t="str">
        <f>Calcs!$A$72</f>
        <v>CDMX</v>
      </c>
      <c r="B225" s="63">
        <v>45507</v>
      </c>
      <c r="C225" s="39">
        <f>SUMIFS(Sales!C$2:C$1701,Sales!$A$2:$A$1701,$A225,Sales!$B$2:$B$1701,$B225)</f>
        <v>54</v>
      </c>
      <c r="D225" s="39">
        <f>SUMIFS(Sales!D$2:D$1701,Sales!$A$2:$A$1701,$A225,Sales!$B$2:$B$1701,$B225)</f>
        <v>25</v>
      </c>
    </row>
    <row r="226" spans="1:4" s="39" customFormat="1" x14ac:dyDescent="0.25">
      <c r="A226" s="39" t="str">
        <f>Calcs!$A$72</f>
        <v>CDMX</v>
      </c>
      <c r="B226" s="63">
        <v>45508</v>
      </c>
      <c r="C226" s="39">
        <f>SUMIFS(Sales!C$2:C$1701,Sales!$A$2:$A$1701,$A226,Sales!$B$2:$B$1701,$B226)</f>
        <v>49</v>
      </c>
      <c r="D226" s="39">
        <f>SUMIFS(Sales!D$2:D$1701,Sales!$A$2:$A$1701,$A226,Sales!$B$2:$B$1701,$B226)</f>
        <v>30</v>
      </c>
    </row>
    <row r="227" spans="1:4" s="39" customFormat="1" x14ac:dyDescent="0.25">
      <c r="A227" s="39" t="str">
        <f>Calcs!$A$72</f>
        <v>CDMX</v>
      </c>
      <c r="B227" s="63">
        <v>45509</v>
      </c>
      <c r="C227" s="39">
        <f>SUMIFS(Sales!C$2:C$1701,Sales!$A$2:$A$1701,$A227,Sales!$B$2:$B$1701,$B227)</f>
        <v>52</v>
      </c>
      <c r="D227" s="39">
        <f>SUMIFS(Sales!D$2:D$1701,Sales!$A$2:$A$1701,$A227,Sales!$B$2:$B$1701,$B227)</f>
        <v>16</v>
      </c>
    </row>
    <row r="228" spans="1:4" s="39" customFormat="1" x14ac:dyDescent="0.25">
      <c r="A228" s="39" t="str">
        <f>Calcs!$A$72</f>
        <v>CDMX</v>
      </c>
      <c r="B228" s="63">
        <v>45510</v>
      </c>
      <c r="C228" s="39">
        <f>SUMIFS(Sales!C$2:C$1701,Sales!$A$2:$A$1701,$A228,Sales!$B$2:$B$1701,$B228)</f>
        <v>44</v>
      </c>
      <c r="D228" s="39">
        <f>SUMIFS(Sales!D$2:D$1701,Sales!$A$2:$A$1701,$A228,Sales!$B$2:$B$1701,$B228)</f>
        <v>21</v>
      </c>
    </row>
    <row r="229" spans="1:4" s="39" customFormat="1" x14ac:dyDescent="0.25">
      <c r="A229" s="39" t="str">
        <f>Calcs!$A$72</f>
        <v>CDMX</v>
      </c>
      <c r="B229" s="63">
        <v>45511</v>
      </c>
      <c r="C229" s="39">
        <f>SUMIFS(Sales!C$2:C$1701,Sales!$A$2:$A$1701,$A229,Sales!$B$2:$B$1701,$B229)</f>
        <v>53</v>
      </c>
      <c r="D229" s="39">
        <f>SUMIFS(Sales!D$2:D$1701,Sales!$A$2:$A$1701,$A229,Sales!$B$2:$B$1701,$B229)</f>
        <v>23</v>
      </c>
    </row>
    <row r="230" spans="1:4" s="39" customFormat="1" x14ac:dyDescent="0.25">
      <c r="A230" s="39" t="str">
        <f>Calcs!$A$72</f>
        <v>CDMX</v>
      </c>
      <c r="B230" s="63">
        <v>45512</v>
      </c>
      <c r="C230" s="39">
        <f>SUMIFS(Sales!C$2:C$1701,Sales!$A$2:$A$1701,$A230,Sales!$B$2:$B$1701,$B230)</f>
        <v>53</v>
      </c>
      <c r="D230" s="39">
        <f>SUMIFS(Sales!D$2:D$1701,Sales!$A$2:$A$1701,$A230,Sales!$B$2:$B$1701,$B230)</f>
        <v>35</v>
      </c>
    </row>
    <row r="231" spans="1:4" s="39" customFormat="1" x14ac:dyDescent="0.25">
      <c r="A231" s="39" t="str">
        <f>Calcs!$A$72</f>
        <v>CDMX</v>
      </c>
      <c r="B231" s="63">
        <v>45513</v>
      </c>
      <c r="C231" s="39">
        <f>SUMIFS(Sales!C$2:C$1701,Sales!$A$2:$A$1701,$A231,Sales!$B$2:$B$1701,$B231)</f>
        <v>60</v>
      </c>
      <c r="D231" s="39">
        <f>SUMIFS(Sales!D$2:D$1701,Sales!$A$2:$A$1701,$A231,Sales!$B$2:$B$1701,$B231)</f>
        <v>27</v>
      </c>
    </row>
    <row r="232" spans="1:4" s="39" customFormat="1" x14ac:dyDescent="0.25">
      <c r="A232" s="39" t="str">
        <f>Calcs!$A$72</f>
        <v>CDMX</v>
      </c>
      <c r="B232" s="63">
        <v>45514</v>
      </c>
      <c r="C232" s="39">
        <f>SUMIFS(Sales!C$2:C$1701,Sales!$A$2:$A$1701,$A232,Sales!$B$2:$B$1701,$B232)</f>
        <v>44</v>
      </c>
      <c r="D232" s="39">
        <f>SUMIFS(Sales!D$2:D$1701,Sales!$A$2:$A$1701,$A232,Sales!$B$2:$B$1701,$B232)</f>
        <v>19</v>
      </c>
    </row>
    <row r="233" spans="1:4" s="39" customFormat="1" x14ac:dyDescent="0.25">
      <c r="A233" s="39" t="str">
        <f>Calcs!$A$72</f>
        <v>CDMX</v>
      </c>
      <c r="B233" s="63">
        <v>45515</v>
      </c>
      <c r="C233" s="39">
        <f>SUMIFS(Sales!C$2:C$1701,Sales!$A$2:$A$1701,$A233,Sales!$B$2:$B$1701,$B233)</f>
        <v>54</v>
      </c>
      <c r="D233" s="39">
        <f>SUMIFS(Sales!D$2:D$1701,Sales!$A$2:$A$1701,$A233,Sales!$B$2:$B$1701,$B233)</f>
        <v>30</v>
      </c>
    </row>
    <row r="234" spans="1:4" s="39" customFormat="1" x14ac:dyDescent="0.25">
      <c r="A234" s="39" t="str">
        <f>Calcs!$A$72</f>
        <v>CDMX</v>
      </c>
      <c r="B234" s="63">
        <v>45516</v>
      </c>
      <c r="C234" s="39">
        <f>SUMIFS(Sales!C$2:C$1701,Sales!$A$2:$A$1701,$A234,Sales!$B$2:$B$1701,$B234)</f>
        <v>54</v>
      </c>
      <c r="D234" s="39">
        <f>SUMIFS(Sales!D$2:D$1701,Sales!$A$2:$A$1701,$A234,Sales!$B$2:$B$1701,$B234)</f>
        <v>18</v>
      </c>
    </row>
    <row r="235" spans="1:4" s="39" customFormat="1" x14ac:dyDescent="0.25">
      <c r="A235" s="39" t="str">
        <f>Calcs!$A$72</f>
        <v>CDMX</v>
      </c>
      <c r="B235" s="63">
        <v>45517</v>
      </c>
      <c r="C235" s="39">
        <f>SUMIFS(Sales!C$2:C$1701,Sales!$A$2:$A$1701,$A235,Sales!$B$2:$B$1701,$B235)</f>
        <v>42</v>
      </c>
      <c r="D235" s="39">
        <f>SUMIFS(Sales!D$2:D$1701,Sales!$A$2:$A$1701,$A235,Sales!$B$2:$B$1701,$B235)</f>
        <v>30</v>
      </c>
    </row>
    <row r="236" spans="1:4" s="39" customFormat="1" x14ac:dyDescent="0.25">
      <c r="A236" s="39" t="str">
        <f>Calcs!$A$72</f>
        <v>CDMX</v>
      </c>
      <c r="B236" s="63">
        <v>45518</v>
      </c>
      <c r="C236" s="39">
        <f>SUMIFS(Sales!C$2:C$1701,Sales!$A$2:$A$1701,$A236,Sales!$B$2:$B$1701,$B236)</f>
        <v>58</v>
      </c>
      <c r="D236" s="39">
        <f>SUMIFS(Sales!D$2:D$1701,Sales!$A$2:$A$1701,$A236,Sales!$B$2:$B$1701,$B236)</f>
        <v>17</v>
      </c>
    </row>
    <row r="237" spans="1:4" s="39" customFormat="1" x14ac:dyDescent="0.25">
      <c r="A237" s="39" t="str">
        <f>Calcs!$A$72</f>
        <v>CDMX</v>
      </c>
      <c r="B237" s="63">
        <v>45519</v>
      </c>
      <c r="C237" s="39">
        <f>SUMIFS(Sales!C$2:C$1701,Sales!$A$2:$A$1701,$A237,Sales!$B$2:$B$1701,$B237)</f>
        <v>48</v>
      </c>
      <c r="D237" s="39">
        <f>SUMIFS(Sales!D$2:D$1701,Sales!$A$2:$A$1701,$A237,Sales!$B$2:$B$1701,$B237)</f>
        <v>31</v>
      </c>
    </row>
    <row r="238" spans="1:4" s="39" customFormat="1" x14ac:dyDescent="0.25">
      <c r="A238" s="39" t="str">
        <f>Calcs!$A$72</f>
        <v>CDMX</v>
      </c>
      <c r="B238" s="63">
        <v>45520</v>
      </c>
      <c r="C238" s="39">
        <f>SUMIFS(Sales!C$2:C$1701,Sales!$A$2:$A$1701,$A238,Sales!$B$2:$B$1701,$B238)</f>
        <v>43</v>
      </c>
      <c r="D238" s="39">
        <f>SUMIFS(Sales!D$2:D$1701,Sales!$A$2:$A$1701,$A238,Sales!$B$2:$B$1701,$B238)</f>
        <v>27</v>
      </c>
    </row>
    <row r="239" spans="1:4" s="39" customFormat="1" x14ac:dyDescent="0.25">
      <c r="A239" s="39" t="str">
        <f>Calcs!$A$72</f>
        <v>CDMX</v>
      </c>
      <c r="B239" s="63">
        <v>45521</v>
      </c>
      <c r="C239" s="39">
        <f>SUMIFS(Sales!C$2:C$1701,Sales!$A$2:$A$1701,$A239,Sales!$B$2:$B$1701,$B239)</f>
        <v>41</v>
      </c>
      <c r="D239" s="39">
        <f>SUMIFS(Sales!D$2:D$1701,Sales!$A$2:$A$1701,$A239,Sales!$B$2:$B$1701,$B239)</f>
        <v>25</v>
      </c>
    </row>
    <row r="240" spans="1:4" s="39" customFormat="1" x14ac:dyDescent="0.25">
      <c r="A240" s="39" t="str">
        <f>Calcs!$A$72</f>
        <v>CDMX</v>
      </c>
      <c r="B240" s="63">
        <v>45522</v>
      </c>
      <c r="C240" s="39">
        <f>SUMIFS(Sales!C$2:C$1701,Sales!$A$2:$A$1701,$A240,Sales!$B$2:$B$1701,$B240)</f>
        <v>49</v>
      </c>
      <c r="D240" s="39">
        <f>SUMIFS(Sales!D$2:D$1701,Sales!$A$2:$A$1701,$A240,Sales!$B$2:$B$1701,$B240)</f>
        <v>30</v>
      </c>
    </row>
    <row r="241" spans="1:4" s="39" customFormat="1" x14ac:dyDescent="0.25">
      <c r="A241" s="39" t="str">
        <f>Calcs!$A$72</f>
        <v>CDMX</v>
      </c>
      <c r="B241" s="63">
        <v>45523</v>
      </c>
      <c r="C241" s="39">
        <f>SUMIFS(Sales!C$2:C$1701,Sales!$A$2:$A$1701,$A241,Sales!$B$2:$B$1701,$B241)</f>
        <v>47</v>
      </c>
      <c r="D241" s="39">
        <f>SUMIFS(Sales!D$2:D$1701,Sales!$A$2:$A$1701,$A241,Sales!$B$2:$B$1701,$B241)</f>
        <v>24</v>
      </c>
    </row>
    <row r="242" spans="1:4" s="39" customFormat="1" x14ac:dyDescent="0.25">
      <c r="A242" s="39" t="str">
        <f>Calcs!$A$72</f>
        <v>CDMX</v>
      </c>
      <c r="B242" s="63">
        <v>45524</v>
      </c>
      <c r="C242" s="39">
        <f>SUMIFS(Sales!C$2:C$1701,Sales!$A$2:$A$1701,$A242,Sales!$B$2:$B$1701,$B242)</f>
        <v>47</v>
      </c>
      <c r="D242" s="39">
        <f>SUMIFS(Sales!D$2:D$1701,Sales!$A$2:$A$1701,$A242,Sales!$B$2:$B$1701,$B242)</f>
        <v>38</v>
      </c>
    </row>
    <row r="243" spans="1:4" s="39" customFormat="1" x14ac:dyDescent="0.25">
      <c r="A243" s="39" t="str">
        <f>Calcs!$A$72</f>
        <v>CDMX</v>
      </c>
      <c r="B243" s="63">
        <v>45525</v>
      </c>
      <c r="C243" s="39">
        <f>SUMIFS(Sales!C$2:C$1701,Sales!$A$2:$A$1701,$A243,Sales!$B$2:$B$1701,$B243)</f>
        <v>43</v>
      </c>
      <c r="D243" s="39">
        <f>SUMIFS(Sales!D$2:D$1701,Sales!$A$2:$A$1701,$A243,Sales!$B$2:$B$1701,$B243)</f>
        <v>40</v>
      </c>
    </row>
    <row r="244" spans="1:4" s="39" customFormat="1" x14ac:dyDescent="0.25">
      <c r="A244" s="39" t="str">
        <f>Calcs!$A$72</f>
        <v>CDMX</v>
      </c>
      <c r="B244" s="63">
        <v>45526</v>
      </c>
      <c r="C244" s="39">
        <f>SUMIFS(Sales!C$2:C$1701,Sales!$A$2:$A$1701,$A244,Sales!$B$2:$B$1701,$B244)</f>
        <v>42</v>
      </c>
      <c r="D244" s="39">
        <f>SUMIFS(Sales!D$2:D$1701,Sales!$A$2:$A$1701,$A244,Sales!$B$2:$B$1701,$B244)</f>
        <v>19</v>
      </c>
    </row>
    <row r="245" spans="1:4" s="39" customFormat="1" x14ac:dyDescent="0.25">
      <c r="A245" s="39" t="str">
        <f>Calcs!$A$72</f>
        <v>CDMX</v>
      </c>
      <c r="B245" s="63">
        <v>45527</v>
      </c>
      <c r="C245" s="39">
        <f>SUMIFS(Sales!C$2:C$1701,Sales!$A$2:$A$1701,$A245,Sales!$B$2:$B$1701,$B245)</f>
        <v>56</v>
      </c>
      <c r="D245" s="39">
        <f>SUMIFS(Sales!D$2:D$1701,Sales!$A$2:$A$1701,$A245,Sales!$B$2:$B$1701,$B245)</f>
        <v>20</v>
      </c>
    </row>
    <row r="246" spans="1:4" s="39" customFormat="1" x14ac:dyDescent="0.25">
      <c r="A246" s="39" t="str">
        <f>Calcs!$A$72</f>
        <v>CDMX</v>
      </c>
      <c r="B246" s="63">
        <v>45528</v>
      </c>
      <c r="C246" s="39">
        <f>SUMIFS(Sales!C$2:C$1701,Sales!$A$2:$A$1701,$A246,Sales!$B$2:$B$1701,$B246)</f>
        <v>46</v>
      </c>
      <c r="D246" s="39">
        <f>SUMIFS(Sales!D$2:D$1701,Sales!$A$2:$A$1701,$A246,Sales!$B$2:$B$1701,$B246)</f>
        <v>26</v>
      </c>
    </row>
    <row r="247" spans="1:4" s="39" customFormat="1" x14ac:dyDescent="0.25">
      <c r="A247" s="39" t="str">
        <f>Calcs!$A$72</f>
        <v>CDMX</v>
      </c>
      <c r="B247" s="63">
        <v>45529</v>
      </c>
      <c r="C247" s="39">
        <f>SUMIFS(Sales!C$2:C$1701,Sales!$A$2:$A$1701,$A247,Sales!$B$2:$B$1701,$B247)</f>
        <v>43</v>
      </c>
      <c r="D247" s="39">
        <f>SUMIFS(Sales!D$2:D$1701,Sales!$A$2:$A$1701,$A247,Sales!$B$2:$B$1701,$B247)</f>
        <v>18</v>
      </c>
    </row>
    <row r="248" spans="1:4" s="39" customFormat="1" x14ac:dyDescent="0.25">
      <c r="A248" s="39" t="str">
        <f>Calcs!$A$72</f>
        <v>CDMX</v>
      </c>
      <c r="B248" s="63">
        <v>45530</v>
      </c>
      <c r="C248" s="39">
        <f>SUMIFS(Sales!C$2:C$1701,Sales!$A$2:$A$1701,$A248,Sales!$B$2:$B$1701,$B248)</f>
        <v>56</v>
      </c>
      <c r="D248" s="39">
        <f>SUMIFS(Sales!D$2:D$1701,Sales!$A$2:$A$1701,$A248,Sales!$B$2:$B$1701,$B248)</f>
        <v>36</v>
      </c>
    </row>
    <row r="249" spans="1:4" s="39" customFormat="1" x14ac:dyDescent="0.25">
      <c r="A249" s="39" t="str">
        <f>Calcs!$A$72</f>
        <v>CDMX</v>
      </c>
      <c r="B249" s="63">
        <v>45531</v>
      </c>
      <c r="C249" s="39">
        <f>SUMIFS(Sales!C$2:C$1701,Sales!$A$2:$A$1701,$A249,Sales!$B$2:$B$1701,$B249)</f>
        <v>57</v>
      </c>
      <c r="D249" s="39">
        <f>SUMIFS(Sales!D$2:D$1701,Sales!$A$2:$A$1701,$A249,Sales!$B$2:$B$1701,$B249)</f>
        <v>20</v>
      </c>
    </row>
    <row r="250" spans="1:4" s="39" customFormat="1" x14ac:dyDescent="0.25">
      <c r="A250" s="39" t="str">
        <f>Calcs!$A$72</f>
        <v>CDMX</v>
      </c>
      <c r="B250" s="63">
        <v>45532</v>
      </c>
      <c r="C250" s="39">
        <f>SUMIFS(Sales!C$2:C$1701,Sales!$A$2:$A$1701,$A250,Sales!$B$2:$B$1701,$B250)</f>
        <v>44</v>
      </c>
      <c r="D250" s="39">
        <f>SUMIFS(Sales!D$2:D$1701,Sales!$A$2:$A$1701,$A250,Sales!$B$2:$B$1701,$B250)</f>
        <v>34</v>
      </c>
    </row>
    <row r="251" spans="1:4" s="39" customFormat="1" x14ac:dyDescent="0.25">
      <c r="A251" s="39" t="str">
        <f>Calcs!$A$72</f>
        <v>CDMX</v>
      </c>
      <c r="B251" s="63">
        <v>45533</v>
      </c>
      <c r="C251" s="39">
        <f>SUMIFS(Sales!C$2:C$1701,Sales!$A$2:$A$1701,$A251,Sales!$B$2:$B$1701,$B251)</f>
        <v>40</v>
      </c>
      <c r="D251" s="39">
        <f>SUMIFS(Sales!D$2:D$1701,Sales!$A$2:$A$1701,$A251,Sales!$B$2:$B$1701,$B251)</f>
        <v>24</v>
      </c>
    </row>
    <row r="252" spans="1:4" s="39" customFormat="1" x14ac:dyDescent="0.25">
      <c r="A252" s="39" t="str">
        <f>Calcs!$A$72</f>
        <v>CDMX</v>
      </c>
      <c r="B252" s="63">
        <v>45534</v>
      </c>
      <c r="C252" s="39">
        <f>SUMIFS(Sales!C$2:C$1701,Sales!$A$2:$A$1701,$A252,Sales!$B$2:$B$1701,$B252)</f>
        <v>42</v>
      </c>
      <c r="D252" s="39">
        <f>SUMIFS(Sales!D$2:D$1701,Sales!$A$2:$A$1701,$A252,Sales!$B$2:$B$1701,$B252)</f>
        <v>17</v>
      </c>
    </row>
    <row r="253" spans="1:4" s="39" customFormat="1" x14ac:dyDescent="0.25">
      <c r="A253" s="39" t="str">
        <f>Calcs!$A$72</f>
        <v>CDMX</v>
      </c>
      <c r="B253" s="63">
        <v>45535</v>
      </c>
      <c r="C253" s="39">
        <f>SUMIFS(Sales!C$2:C$1701,Sales!$A$2:$A$1701,$A253,Sales!$B$2:$B$1701,$B253)</f>
        <v>42</v>
      </c>
      <c r="D253" s="39">
        <f>SUMIFS(Sales!D$2:D$1701,Sales!$A$2:$A$1701,$A253,Sales!$B$2:$B$1701,$B253)</f>
        <v>29</v>
      </c>
    </row>
    <row r="254" spans="1:4" s="39" customFormat="1" x14ac:dyDescent="0.25">
      <c r="A254" s="39" t="str">
        <f>Calcs!$A$72</f>
        <v>CDMX</v>
      </c>
      <c r="B254" s="63">
        <v>45536</v>
      </c>
      <c r="C254" s="39">
        <f>SUMIFS(Sales!C$2:C$1701,Sales!$A$2:$A$1701,$A254,Sales!$B$2:$B$1701,$B254)</f>
        <v>45</v>
      </c>
      <c r="D254" s="39">
        <f>SUMIFS(Sales!D$2:D$1701,Sales!$A$2:$A$1701,$A254,Sales!$B$2:$B$1701,$B254)</f>
        <v>30</v>
      </c>
    </row>
    <row r="255" spans="1:4" s="39" customFormat="1" x14ac:dyDescent="0.25">
      <c r="A255" s="39" t="str">
        <f>Calcs!$A$72</f>
        <v>CDMX</v>
      </c>
      <c r="B255" s="63">
        <v>45537</v>
      </c>
      <c r="C255" s="39">
        <f>SUMIFS(Sales!C$2:C$1701,Sales!$A$2:$A$1701,$A255,Sales!$B$2:$B$1701,$B255)</f>
        <v>57</v>
      </c>
      <c r="D255" s="39">
        <f>SUMIFS(Sales!D$2:D$1701,Sales!$A$2:$A$1701,$A255,Sales!$B$2:$B$1701,$B255)</f>
        <v>17</v>
      </c>
    </row>
    <row r="256" spans="1:4" s="39" customFormat="1" x14ac:dyDescent="0.25">
      <c r="A256" s="39" t="str">
        <f>Calcs!$A$72</f>
        <v>CDMX</v>
      </c>
      <c r="B256" s="63">
        <v>45538</v>
      </c>
      <c r="C256" s="39">
        <f>SUMIFS(Sales!C$2:C$1701,Sales!$A$2:$A$1701,$A256,Sales!$B$2:$B$1701,$B256)</f>
        <v>59</v>
      </c>
      <c r="D256" s="39">
        <f>SUMIFS(Sales!D$2:D$1701,Sales!$A$2:$A$1701,$A256,Sales!$B$2:$B$1701,$B256)</f>
        <v>27</v>
      </c>
    </row>
    <row r="257" spans="1:4" s="39" customFormat="1" x14ac:dyDescent="0.25">
      <c r="A257" s="39" t="str">
        <f>Calcs!$A$72</f>
        <v>CDMX</v>
      </c>
      <c r="B257" s="63">
        <v>45539</v>
      </c>
      <c r="C257" s="39">
        <f>SUMIFS(Sales!C$2:C$1701,Sales!$A$2:$A$1701,$A257,Sales!$B$2:$B$1701,$B257)</f>
        <v>51</v>
      </c>
      <c r="D257" s="39">
        <f>SUMIFS(Sales!D$2:D$1701,Sales!$A$2:$A$1701,$A257,Sales!$B$2:$B$1701,$B257)</f>
        <v>26</v>
      </c>
    </row>
    <row r="258" spans="1:4" s="39" customFormat="1" x14ac:dyDescent="0.25">
      <c r="A258" s="39" t="str">
        <f>Calcs!$A$72</f>
        <v>CDMX</v>
      </c>
      <c r="B258" s="63">
        <v>45540</v>
      </c>
      <c r="C258" s="39">
        <f>SUMIFS(Sales!C$2:C$1701,Sales!$A$2:$A$1701,$A258,Sales!$B$2:$B$1701,$B258)</f>
        <v>40</v>
      </c>
      <c r="D258" s="39">
        <f>SUMIFS(Sales!D$2:D$1701,Sales!$A$2:$A$1701,$A258,Sales!$B$2:$B$1701,$B258)</f>
        <v>29</v>
      </c>
    </row>
    <row r="259" spans="1:4" s="39" customFormat="1" x14ac:dyDescent="0.25">
      <c r="A259" s="39" t="str">
        <f>Calcs!$A$72</f>
        <v>CDMX</v>
      </c>
      <c r="B259" s="63">
        <v>45541</v>
      </c>
      <c r="C259" s="39">
        <f>SUMIFS(Sales!C$2:C$1701,Sales!$A$2:$A$1701,$A259,Sales!$B$2:$B$1701,$B259)</f>
        <v>46</v>
      </c>
      <c r="D259" s="39">
        <f>SUMIFS(Sales!D$2:D$1701,Sales!$A$2:$A$1701,$A259,Sales!$B$2:$B$1701,$B259)</f>
        <v>33</v>
      </c>
    </row>
    <row r="260" spans="1:4" s="39" customFormat="1" x14ac:dyDescent="0.25">
      <c r="A260" s="39" t="str">
        <f>Calcs!$A$72</f>
        <v>CDMX</v>
      </c>
      <c r="B260" s="63">
        <v>45542</v>
      </c>
      <c r="C260" s="39">
        <f>SUMIFS(Sales!C$2:C$1701,Sales!$A$2:$A$1701,$A260,Sales!$B$2:$B$1701,$B260)</f>
        <v>50</v>
      </c>
      <c r="D260" s="39">
        <f>SUMIFS(Sales!D$2:D$1701,Sales!$A$2:$A$1701,$A260,Sales!$B$2:$B$1701,$B260)</f>
        <v>15</v>
      </c>
    </row>
    <row r="261" spans="1:4" s="39" customFormat="1" x14ac:dyDescent="0.25">
      <c r="A261" s="39" t="str">
        <f>Calcs!$A$72</f>
        <v>CDMX</v>
      </c>
      <c r="B261" s="63">
        <v>45543</v>
      </c>
      <c r="C261" s="39">
        <f>SUMIFS(Sales!C$2:C$1701,Sales!$A$2:$A$1701,$A261,Sales!$B$2:$B$1701,$B261)</f>
        <v>50</v>
      </c>
      <c r="D261" s="39">
        <f>SUMIFS(Sales!D$2:D$1701,Sales!$A$2:$A$1701,$A261,Sales!$B$2:$B$1701,$B261)</f>
        <v>39</v>
      </c>
    </row>
    <row r="262" spans="1:4" s="39" customFormat="1" x14ac:dyDescent="0.25">
      <c r="A262" s="39" t="str">
        <f>Calcs!$A$72</f>
        <v>CDMX</v>
      </c>
      <c r="B262" s="63">
        <v>45544</v>
      </c>
      <c r="C262" s="39">
        <f>SUMIFS(Sales!C$2:C$1701,Sales!$A$2:$A$1701,$A262,Sales!$B$2:$B$1701,$B262)</f>
        <v>50</v>
      </c>
      <c r="D262" s="39">
        <f>SUMIFS(Sales!D$2:D$1701,Sales!$A$2:$A$1701,$A262,Sales!$B$2:$B$1701,$B262)</f>
        <v>39</v>
      </c>
    </row>
    <row r="263" spans="1:4" s="39" customFormat="1" x14ac:dyDescent="0.25">
      <c r="A263" s="39" t="str">
        <f>Calcs!$A$72</f>
        <v>CDMX</v>
      </c>
      <c r="B263" s="63">
        <v>45545</v>
      </c>
      <c r="C263" s="39">
        <f>SUMIFS(Sales!C$2:C$1701,Sales!$A$2:$A$1701,$A263,Sales!$B$2:$B$1701,$B263)</f>
        <v>59</v>
      </c>
      <c r="D263" s="39">
        <f>SUMIFS(Sales!D$2:D$1701,Sales!$A$2:$A$1701,$A263,Sales!$B$2:$B$1701,$B263)</f>
        <v>27</v>
      </c>
    </row>
    <row r="264" spans="1:4" s="39" customFormat="1" x14ac:dyDescent="0.25">
      <c r="A264" s="39" t="str">
        <f>Calcs!$A$72</f>
        <v>CDMX</v>
      </c>
      <c r="B264" s="63">
        <v>45546</v>
      </c>
      <c r="C264" s="39">
        <f>SUMIFS(Sales!C$2:C$1701,Sales!$A$2:$A$1701,$A264,Sales!$B$2:$B$1701,$B264)</f>
        <v>48</v>
      </c>
      <c r="D264" s="39">
        <f>SUMIFS(Sales!D$2:D$1701,Sales!$A$2:$A$1701,$A264,Sales!$B$2:$B$1701,$B264)</f>
        <v>30</v>
      </c>
    </row>
    <row r="265" spans="1:4" s="39" customFormat="1" x14ac:dyDescent="0.25">
      <c r="A265" s="39" t="str">
        <f>Calcs!$A$72</f>
        <v>CDMX</v>
      </c>
      <c r="B265" s="63">
        <v>45547</v>
      </c>
      <c r="C265" s="39">
        <f>SUMIFS(Sales!C$2:C$1701,Sales!$A$2:$A$1701,$A265,Sales!$B$2:$B$1701,$B265)</f>
        <v>52</v>
      </c>
      <c r="D265" s="39">
        <f>SUMIFS(Sales!D$2:D$1701,Sales!$A$2:$A$1701,$A265,Sales!$B$2:$B$1701,$B265)</f>
        <v>25</v>
      </c>
    </row>
    <row r="266" spans="1:4" s="39" customFormat="1" x14ac:dyDescent="0.25">
      <c r="A266" s="39" t="str">
        <f>Calcs!$A$72</f>
        <v>CDMX</v>
      </c>
      <c r="B266" s="63">
        <v>45548</v>
      </c>
      <c r="C266" s="39">
        <f>SUMIFS(Sales!C$2:C$1701,Sales!$A$2:$A$1701,$A266,Sales!$B$2:$B$1701,$B266)</f>
        <v>42</v>
      </c>
      <c r="D266" s="39">
        <f>SUMIFS(Sales!D$2:D$1701,Sales!$A$2:$A$1701,$A266,Sales!$B$2:$B$1701,$B266)</f>
        <v>35</v>
      </c>
    </row>
    <row r="267" spans="1:4" s="39" customFormat="1" x14ac:dyDescent="0.25">
      <c r="A267" s="39" t="str">
        <f>Calcs!$A$72</f>
        <v>CDMX</v>
      </c>
      <c r="B267" s="63">
        <v>45549</v>
      </c>
      <c r="C267" s="39">
        <f>SUMIFS(Sales!C$2:C$1701,Sales!$A$2:$A$1701,$A267,Sales!$B$2:$B$1701,$B267)</f>
        <v>56</v>
      </c>
      <c r="D267" s="39">
        <f>SUMIFS(Sales!D$2:D$1701,Sales!$A$2:$A$1701,$A267,Sales!$B$2:$B$1701,$B267)</f>
        <v>15</v>
      </c>
    </row>
    <row r="268" spans="1:4" s="39" customFormat="1" x14ac:dyDescent="0.25">
      <c r="A268" s="39" t="str">
        <f>Calcs!$A$72</f>
        <v>CDMX</v>
      </c>
      <c r="B268" s="63">
        <v>45550</v>
      </c>
      <c r="C268" s="39">
        <f>SUMIFS(Sales!C$2:C$1701,Sales!$A$2:$A$1701,$A268,Sales!$B$2:$B$1701,$B268)</f>
        <v>53</v>
      </c>
      <c r="D268" s="39">
        <f>SUMIFS(Sales!D$2:D$1701,Sales!$A$2:$A$1701,$A268,Sales!$B$2:$B$1701,$B268)</f>
        <v>38</v>
      </c>
    </row>
    <row r="269" spans="1:4" s="39" customFormat="1" x14ac:dyDescent="0.25">
      <c r="A269" s="39" t="str">
        <f>Calcs!$A$72</f>
        <v>CDMX</v>
      </c>
      <c r="B269" s="63">
        <v>45551</v>
      </c>
      <c r="C269" s="39">
        <f>SUMIFS(Sales!C$2:C$1701,Sales!$A$2:$A$1701,$A269,Sales!$B$2:$B$1701,$B269)</f>
        <v>53</v>
      </c>
      <c r="D269" s="39">
        <f>SUMIFS(Sales!D$2:D$1701,Sales!$A$2:$A$1701,$A269,Sales!$B$2:$B$1701,$B269)</f>
        <v>31</v>
      </c>
    </row>
    <row r="270" spans="1:4" s="39" customFormat="1" x14ac:dyDescent="0.25">
      <c r="A270" s="39" t="str">
        <f>Calcs!$A$72</f>
        <v>CDMX</v>
      </c>
      <c r="B270" s="63">
        <v>45552</v>
      </c>
      <c r="C270" s="39">
        <f>SUMIFS(Sales!C$2:C$1701,Sales!$A$2:$A$1701,$A270,Sales!$B$2:$B$1701,$B270)</f>
        <v>41</v>
      </c>
      <c r="D270" s="39">
        <f>SUMIFS(Sales!D$2:D$1701,Sales!$A$2:$A$1701,$A270,Sales!$B$2:$B$1701,$B270)</f>
        <v>17</v>
      </c>
    </row>
    <row r="271" spans="1:4" s="39" customFormat="1" x14ac:dyDescent="0.25">
      <c r="A271" s="39" t="str">
        <f>Calcs!$A$72</f>
        <v>CDMX</v>
      </c>
      <c r="B271" s="63">
        <v>45553</v>
      </c>
      <c r="C271" s="39">
        <f>SUMIFS(Sales!C$2:C$1701,Sales!$A$2:$A$1701,$A271,Sales!$B$2:$B$1701,$B271)</f>
        <v>60</v>
      </c>
      <c r="D271" s="39">
        <f>SUMIFS(Sales!D$2:D$1701,Sales!$A$2:$A$1701,$A271,Sales!$B$2:$B$1701,$B271)</f>
        <v>26</v>
      </c>
    </row>
    <row r="272" spans="1:4" s="39" customFormat="1" x14ac:dyDescent="0.25">
      <c r="A272" s="39" t="str">
        <f>Calcs!$A$72</f>
        <v>CDMX</v>
      </c>
      <c r="B272" s="63">
        <v>45554</v>
      </c>
      <c r="C272" s="39">
        <f>SUMIFS(Sales!C$2:C$1701,Sales!$A$2:$A$1701,$A272,Sales!$B$2:$B$1701,$B272)</f>
        <v>56</v>
      </c>
      <c r="D272" s="39">
        <f>SUMIFS(Sales!D$2:D$1701,Sales!$A$2:$A$1701,$A272,Sales!$B$2:$B$1701,$B272)</f>
        <v>32</v>
      </c>
    </row>
    <row r="273" spans="1:4" s="39" customFormat="1" x14ac:dyDescent="0.25">
      <c r="A273" s="39" t="str">
        <f>Calcs!$A$72</f>
        <v>CDMX</v>
      </c>
      <c r="B273" s="63">
        <v>45555</v>
      </c>
      <c r="C273" s="39">
        <f>SUMIFS(Sales!C$2:C$1701,Sales!$A$2:$A$1701,$A273,Sales!$B$2:$B$1701,$B273)</f>
        <v>52</v>
      </c>
      <c r="D273" s="39">
        <f>SUMIFS(Sales!D$2:D$1701,Sales!$A$2:$A$1701,$A273,Sales!$B$2:$B$1701,$B273)</f>
        <v>39</v>
      </c>
    </row>
    <row r="274" spans="1:4" s="39" customFormat="1" x14ac:dyDescent="0.25">
      <c r="A274" s="39" t="str">
        <f>Calcs!$A$72</f>
        <v>CDMX</v>
      </c>
      <c r="B274" s="63">
        <v>45556</v>
      </c>
      <c r="C274" s="39">
        <f>SUMIFS(Sales!C$2:C$1701,Sales!$A$2:$A$1701,$A274,Sales!$B$2:$B$1701,$B274)</f>
        <v>52</v>
      </c>
      <c r="D274" s="39">
        <f>SUMIFS(Sales!D$2:D$1701,Sales!$A$2:$A$1701,$A274,Sales!$B$2:$B$1701,$B274)</f>
        <v>33</v>
      </c>
    </row>
    <row r="275" spans="1:4" s="39" customFormat="1" x14ac:dyDescent="0.25">
      <c r="A275" s="39" t="str">
        <f>Calcs!$A$72</f>
        <v>CDMX</v>
      </c>
      <c r="B275" s="63">
        <v>45557</v>
      </c>
      <c r="C275" s="39">
        <f>SUMIFS(Sales!C$2:C$1701,Sales!$A$2:$A$1701,$A275,Sales!$B$2:$B$1701,$B275)</f>
        <v>53</v>
      </c>
      <c r="D275" s="39">
        <f>SUMIFS(Sales!D$2:D$1701,Sales!$A$2:$A$1701,$A275,Sales!$B$2:$B$1701,$B275)</f>
        <v>30</v>
      </c>
    </row>
    <row r="276" spans="1:4" s="39" customFormat="1" x14ac:dyDescent="0.25">
      <c r="A276" s="39" t="str">
        <f>Calcs!$A$72</f>
        <v>CDMX</v>
      </c>
      <c r="B276" s="63">
        <v>45558</v>
      </c>
      <c r="C276" s="39">
        <f>SUMIFS(Sales!C$2:C$1701,Sales!$A$2:$A$1701,$A276,Sales!$B$2:$B$1701,$B276)</f>
        <v>58</v>
      </c>
      <c r="D276" s="39">
        <f>SUMIFS(Sales!D$2:D$1701,Sales!$A$2:$A$1701,$A276,Sales!$B$2:$B$1701,$B276)</f>
        <v>26</v>
      </c>
    </row>
    <row r="277" spans="1:4" s="39" customFormat="1" x14ac:dyDescent="0.25">
      <c r="A277" s="39" t="str">
        <f>Calcs!$A$72</f>
        <v>CDMX</v>
      </c>
      <c r="B277" s="63">
        <v>45559</v>
      </c>
      <c r="C277" s="39">
        <f>SUMIFS(Sales!C$2:C$1701,Sales!$A$2:$A$1701,$A277,Sales!$B$2:$B$1701,$B277)</f>
        <v>45</v>
      </c>
      <c r="D277" s="39">
        <f>SUMIFS(Sales!D$2:D$1701,Sales!$A$2:$A$1701,$A277,Sales!$B$2:$B$1701,$B277)</f>
        <v>26</v>
      </c>
    </row>
    <row r="278" spans="1:4" s="39" customFormat="1" x14ac:dyDescent="0.25">
      <c r="A278" s="39" t="str">
        <f>Calcs!$A$72</f>
        <v>CDMX</v>
      </c>
      <c r="B278" s="63">
        <v>45560</v>
      </c>
      <c r="C278" s="39">
        <f>SUMIFS(Sales!C$2:C$1701,Sales!$A$2:$A$1701,$A278,Sales!$B$2:$B$1701,$B278)</f>
        <v>40</v>
      </c>
      <c r="D278" s="39">
        <f>SUMIFS(Sales!D$2:D$1701,Sales!$A$2:$A$1701,$A278,Sales!$B$2:$B$1701,$B278)</f>
        <v>15</v>
      </c>
    </row>
    <row r="279" spans="1:4" s="39" customFormat="1" x14ac:dyDescent="0.25">
      <c r="A279" s="39" t="str">
        <f>Calcs!$A$72</f>
        <v>CDMX</v>
      </c>
      <c r="B279" s="63">
        <v>45561</v>
      </c>
      <c r="C279" s="39">
        <f>SUMIFS(Sales!C$2:C$1701,Sales!$A$2:$A$1701,$A279,Sales!$B$2:$B$1701,$B279)</f>
        <v>60</v>
      </c>
      <c r="D279" s="39">
        <f>SUMIFS(Sales!D$2:D$1701,Sales!$A$2:$A$1701,$A279,Sales!$B$2:$B$1701,$B279)</f>
        <v>27</v>
      </c>
    </row>
    <row r="280" spans="1:4" s="39" customFormat="1" x14ac:dyDescent="0.25">
      <c r="A280" s="39" t="str">
        <f>Calcs!$A$72</f>
        <v>CDMX</v>
      </c>
      <c r="B280" s="63">
        <v>45562</v>
      </c>
      <c r="C280" s="39">
        <f>SUMIFS(Sales!C$2:C$1701,Sales!$A$2:$A$1701,$A280,Sales!$B$2:$B$1701,$B280)</f>
        <v>42</v>
      </c>
      <c r="D280" s="39">
        <f>SUMIFS(Sales!D$2:D$1701,Sales!$A$2:$A$1701,$A280,Sales!$B$2:$B$1701,$B280)</f>
        <v>22</v>
      </c>
    </row>
    <row r="281" spans="1:4" s="39" customFormat="1" x14ac:dyDescent="0.25">
      <c r="A281" s="39" t="str">
        <f>Calcs!$A$72</f>
        <v>CDMX</v>
      </c>
      <c r="B281" s="63">
        <v>45563</v>
      </c>
      <c r="C281" s="39">
        <f>SUMIFS(Sales!C$2:C$1701,Sales!$A$2:$A$1701,$A281,Sales!$B$2:$B$1701,$B281)</f>
        <v>49</v>
      </c>
      <c r="D281" s="39">
        <f>SUMIFS(Sales!D$2:D$1701,Sales!$A$2:$A$1701,$A281,Sales!$B$2:$B$1701,$B281)</f>
        <v>37</v>
      </c>
    </row>
    <row r="282" spans="1:4" s="39" customFormat="1" x14ac:dyDescent="0.25">
      <c r="A282" s="39" t="str">
        <f>Calcs!$A$72</f>
        <v>CDMX</v>
      </c>
      <c r="B282" s="63">
        <v>45564</v>
      </c>
      <c r="C282" s="39">
        <f>SUMIFS(Sales!C$2:C$1701,Sales!$A$2:$A$1701,$A282,Sales!$B$2:$B$1701,$B282)</f>
        <v>60</v>
      </c>
      <c r="D282" s="39">
        <f>SUMIFS(Sales!D$2:D$1701,Sales!$A$2:$A$1701,$A282,Sales!$B$2:$B$1701,$B282)</f>
        <v>32</v>
      </c>
    </row>
    <row r="283" spans="1:4" s="39" customFormat="1" x14ac:dyDescent="0.25">
      <c r="A283" s="39" t="str">
        <f>Calcs!$A$72</f>
        <v>CDMX</v>
      </c>
      <c r="B283" s="63">
        <v>45565</v>
      </c>
      <c r="C283" s="39">
        <f>SUMIFS(Sales!C$2:C$1701,Sales!$A$2:$A$1701,$A283,Sales!$B$2:$B$1701,$B283)</f>
        <v>50</v>
      </c>
      <c r="D283" s="39">
        <f>SUMIFS(Sales!D$2:D$1701,Sales!$A$2:$A$1701,$A283,Sales!$B$2:$B$1701,$B283)</f>
        <v>18</v>
      </c>
    </row>
    <row r="284" spans="1:4" s="39" customFormat="1" x14ac:dyDescent="0.25">
      <c r="A284" s="39" t="str">
        <f>Calcs!$A$72</f>
        <v>CDMX</v>
      </c>
      <c r="B284" s="63">
        <v>45566</v>
      </c>
      <c r="C284" s="39">
        <f>SUMIFS(Sales!C$2:C$1701,Sales!$A$2:$A$1701,$A284,Sales!$B$2:$B$1701,$B284)</f>
        <v>50</v>
      </c>
      <c r="D284" s="39">
        <f>SUMIFS(Sales!D$2:D$1701,Sales!$A$2:$A$1701,$A284,Sales!$B$2:$B$1701,$B284)</f>
        <v>15</v>
      </c>
    </row>
    <row r="285" spans="1:4" s="39" customFormat="1" x14ac:dyDescent="0.25">
      <c r="A285" s="39" t="str">
        <f>Calcs!$A$72</f>
        <v>CDMX</v>
      </c>
      <c r="B285" s="63">
        <v>45567</v>
      </c>
      <c r="C285" s="39">
        <f>SUMIFS(Sales!C$2:C$1701,Sales!$A$2:$A$1701,$A285,Sales!$B$2:$B$1701,$B285)</f>
        <v>48</v>
      </c>
      <c r="D285" s="39">
        <f>SUMIFS(Sales!D$2:D$1701,Sales!$A$2:$A$1701,$A285,Sales!$B$2:$B$1701,$B285)</f>
        <v>28</v>
      </c>
    </row>
    <row r="286" spans="1:4" s="39" customFormat="1" x14ac:dyDescent="0.25">
      <c r="A286" s="39" t="str">
        <f>Calcs!$A$72</f>
        <v>CDMX</v>
      </c>
      <c r="B286" s="63">
        <v>45568</v>
      </c>
      <c r="C286" s="39">
        <f>SUMIFS(Sales!C$2:C$1701,Sales!$A$2:$A$1701,$A286,Sales!$B$2:$B$1701,$B286)</f>
        <v>42</v>
      </c>
      <c r="D286" s="39">
        <f>SUMIFS(Sales!D$2:D$1701,Sales!$A$2:$A$1701,$A286,Sales!$B$2:$B$1701,$B286)</f>
        <v>38</v>
      </c>
    </row>
    <row r="287" spans="1:4" s="39" customFormat="1" x14ac:dyDescent="0.25">
      <c r="A287" s="39" t="str">
        <f>Calcs!$A$72</f>
        <v>CDMX</v>
      </c>
      <c r="B287" s="63">
        <v>45569</v>
      </c>
      <c r="C287" s="39">
        <f>SUMIFS(Sales!C$2:C$1701,Sales!$A$2:$A$1701,$A287,Sales!$B$2:$B$1701,$B287)</f>
        <v>48</v>
      </c>
      <c r="D287" s="39">
        <f>SUMIFS(Sales!D$2:D$1701,Sales!$A$2:$A$1701,$A287,Sales!$B$2:$B$1701,$B287)</f>
        <v>21</v>
      </c>
    </row>
    <row r="288" spans="1:4" s="39" customFormat="1" x14ac:dyDescent="0.25">
      <c r="A288" s="39" t="str">
        <f>Calcs!$A$72</f>
        <v>CDMX</v>
      </c>
      <c r="B288" s="63">
        <v>45570</v>
      </c>
      <c r="C288" s="39">
        <f>SUMIFS(Sales!C$2:C$1701,Sales!$A$2:$A$1701,$A288,Sales!$B$2:$B$1701,$B288)</f>
        <v>46</v>
      </c>
      <c r="D288" s="39">
        <f>SUMIFS(Sales!D$2:D$1701,Sales!$A$2:$A$1701,$A288,Sales!$B$2:$B$1701,$B288)</f>
        <v>22</v>
      </c>
    </row>
    <row r="289" spans="1:4" s="39" customFormat="1" x14ac:dyDescent="0.25">
      <c r="A289" s="39" t="str">
        <f>Calcs!$A$72</f>
        <v>CDMX</v>
      </c>
      <c r="B289" s="63">
        <v>45571</v>
      </c>
      <c r="C289" s="39">
        <f>SUMIFS(Sales!C$2:C$1701,Sales!$A$2:$A$1701,$A289,Sales!$B$2:$B$1701,$B289)</f>
        <v>42</v>
      </c>
      <c r="D289" s="39">
        <f>SUMIFS(Sales!D$2:D$1701,Sales!$A$2:$A$1701,$A289,Sales!$B$2:$B$1701,$B289)</f>
        <v>15</v>
      </c>
    </row>
    <row r="290" spans="1:4" s="39" customFormat="1" x14ac:dyDescent="0.25">
      <c r="A290" s="39" t="str">
        <f>Calcs!$A$72</f>
        <v>CDMX</v>
      </c>
      <c r="B290" s="63">
        <v>45572</v>
      </c>
      <c r="C290" s="39">
        <f>SUMIFS(Sales!C$2:C$1701,Sales!$A$2:$A$1701,$A290,Sales!$B$2:$B$1701,$B290)</f>
        <v>52</v>
      </c>
      <c r="D290" s="39">
        <f>SUMIFS(Sales!D$2:D$1701,Sales!$A$2:$A$1701,$A290,Sales!$B$2:$B$1701,$B290)</f>
        <v>31</v>
      </c>
    </row>
    <row r="291" spans="1:4" s="39" customFormat="1" x14ac:dyDescent="0.25">
      <c r="A291" s="39" t="str">
        <f>Calcs!$A$72</f>
        <v>CDMX</v>
      </c>
      <c r="B291" s="63">
        <v>45573</v>
      </c>
      <c r="C291" s="39">
        <f>SUMIFS(Sales!C$2:C$1701,Sales!$A$2:$A$1701,$A291,Sales!$B$2:$B$1701,$B291)</f>
        <v>56</v>
      </c>
      <c r="D291" s="39">
        <f>SUMIFS(Sales!D$2:D$1701,Sales!$A$2:$A$1701,$A291,Sales!$B$2:$B$1701,$B291)</f>
        <v>16</v>
      </c>
    </row>
    <row r="292" spans="1:4" s="39" customFormat="1" x14ac:dyDescent="0.25">
      <c r="A292" s="39" t="str">
        <f>Calcs!$A$72</f>
        <v>CDMX</v>
      </c>
      <c r="B292" s="63">
        <v>45574</v>
      </c>
      <c r="C292" s="39">
        <f>SUMIFS(Sales!C$2:C$1701,Sales!$A$2:$A$1701,$A292,Sales!$B$2:$B$1701,$B292)</f>
        <v>55</v>
      </c>
      <c r="D292" s="39">
        <f>SUMIFS(Sales!D$2:D$1701,Sales!$A$2:$A$1701,$A292,Sales!$B$2:$B$1701,$B292)</f>
        <v>16</v>
      </c>
    </row>
    <row r="293" spans="1:4" s="39" customFormat="1" x14ac:dyDescent="0.25">
      <c r="A293" s="39" t="str">
        <f>Calcs!$A$72</f>
        <v>CDMX</v>
      </c>
      <c r="B293" s="63">
        <v>45575</v>
      </c>
      <c r="C293" s="39">
        <f>SUMIFS(Sales!C$2:C$1701,Sales!$A$2:$A$1701,$A293,Sales!$B$2:$B$1701,$B293)</f>
        <v>48</v>
      </c>
      <c r="D293" s="39">
        <f>SUMIFS(Sales!D$2:D$1701,Sales!$A$2:$A$1701,$A293,Sales!$B$2:$B$1701,$B293)</f>
        <v>24</v>
      </c>
    </row>
    <row r="294" spans="1:4" s="39" customFormat="1" x14ac:dyDescent="0.25">
      <c r="A294" s="39" t="str">
        <f>Calcs!$A$72</f>
        <v>CDMX</v>
      </c>
      <c r="B294" s="63">
        <v>45576</v>
      </c>
      <c r="C294" s="39">
        <f>SUMIFS(Sales!C$2:C$1701,Sales!$A$2:$A$1701,$A294,Sales!$B$2:$B$1701,$B294)</f>
        <v>60</v>
      </c>
      <c r="D294" s="39">
        <f>SUMIFS(Sales!D$2:D$1701,Sales!$A$2:$A$1701,$A294,Sales!$B$2:$B$1701,$B294)</f>
        <v>28</v>
      </c>
    </row>
    <row r="295" spans="1:4" s="39" customFormat="1" x14ac:dyDescent="0.25">
      <c r="A295" s="39" t="str">
        <f>Calcs!$A$72</f>
        <v>CDMX</v>
      </c>
      <c r="B295" s="63">
        <v>45577</v>
      </c>
      <c r="C295" s="39">
        <f>SUMIFS(Sales!C$2:C$1701,Sales!$A$2:$A$1701,$A295,Sales!$B$2:$B$1701,$B295)</f>
        <v>52</v>
      </c>
      <c r="D295" s="39">
        <f>SUMIFS(Sales!D$2:D$1701,Sales!$A$2:$A$1701,$A295,Sales!$B$2:$B$1701,$B295)</f>
        <v>39</v>
      </c>
    </row>
    <row r="296" spans="1:4" s="39" customFormat="1" x14ac:dyDescent="0.25">
      <c r="A296" s="39" t="str">
        <f>Calcs!$A$72</f>
        <v>CDMX</v>
      </c>
      <c r="B296" s="63">
        <v>45578</v>
      </c>
      <c r="C296" s="39">
        <f>SUMIFS(Sales!C$2:C$1701,Sales!$A$2:$A$1701,$A296,Sales!$B$2:$B$1701,$B296)</f>
        <v>49</v>
      </c>
      <c r="D296" s="39">
        <f>SUMIFS(Sales!D$2:D$1701,Sales!$A$2:$A$1701,$A296,Sales!$B$2:$B$1701,$B296)</f>
        <v>22</v>
      </c>
    </row>
    <row r="297" spans="1:4" s="39" customFormat="1" x14ac:dyDescent="0.25">
      <c r="A297" s="39" t="str">
        <f>Calcs!$A$72</f>
        <v>CDMX</v>
      </c>
      <c r="B297" s="63">
        <v>45579</v>
      </c>
      <c r="C297" s="39">
        <f>SUMIFS(Sales!C$2:C$1701,Sales!$A$2:$A$1701,$A297,Sales!$B$2:$B$1701,$B297)</f>
        <v>47</v>
      </c>
      <c r="D297" s="39">
        <f>SUMIFS(Sales!D$2:D$1701,Sales!$A$2:$A$1701,$A297,Sales!$B$2:$B$1701,$B297)</f>
        <v>18</v>
      </c>
    </row>
    <row r="298" spans="1:4" s="39" customFormat="1" x14ac:dyDescent="0.25">
      <c r="A298" s="39" t="str">
        <f>Calcs!$A$72</f>
        <v>CDMX</v>
      </c>
      <c r="B298" s="63">
        <v>45580</v>
      </c>
      <c r="C298" s="39">
        <f>SUMIFS(Sales!C$2:C$1701,Sales!$A$2:$A$1701,$A298,Sales!$B$2:$B$1701,$B298)</f>
        <v>45</v>
      </c>
      <c r="D298" s="39">
        <f>SUMIFS(Sales!D$2:D$1701,Sales!$A$2:$A$1701,$A298,Sales!$B$2:$B$1701,$B298)</f>
        <v>28</v>
      </c>
    </row>
    <row r="299" spans="1:4" s="39" customFormat="1" x14ac:dyDescent="0.25">
      <c r="A299" s="39" t="str">
        <f>Calcs!$A$72</f>
        <v>CDMX</v>
      </c>
      <c r="B299" s="63">
        <v>45581</v>
      </c>
      <c r="C299" s="39">
        <f>SUMIFS(Sales!C$2:C$1701,Sales!$A$2:$A$1701,$A299,Sales!$B$2:$B$1701,$B299)</f>
        <v>47</v>
      </c>
      <c r="D299" s="39">
        <f>SUMIFS(Sales!D$2:D$1701,Sales!$A$2:$A$1701,$A299,Sales!$B$2:$B$1701,$B299)</f>
        <v>20</v>
      </c>
    </row>
    <row r="300" spans="1:4" s="39" customFormat="1" x14ac:dyDescent="0.25">
      <c r="A300" s="39" t="str">
        <f>Calcs!$A$72</f>
        <v>CDMX</v>
      </c>
      <c r="B300" s="63">
        <v>45582</v>
      </c>
      <c r="C300" s="39">
        <f>SUMIFS(Sales!C$2:C$1701,Sales!$A$2:$A$1701,$A300,Sales!$B$2:$B$1701,$B300)</f>
        <v>51</v>
      </c>
      <c r="D300" s="39">
        <f>SUMIFS(Sales!D$2:D$1701,Sales!$A$2:$A$1701,$A300,Sales!$B$2:$B$1701,$B300)</f>
        <v>33</v>
      </c>
    </row>
    <row r="301" spans="1:4" s="39" customFormat="1" x14ac:dyDescent="0.25">
      <c r="A301" s="39" t="str">
        <f>Calcs!$A$72</f>
        <v>CDMX</v>
      </c>
      <c r="B301" s="63">
        <v>45583</v>
      </c>
      <c r="C301" s="39">
        <f>SUMIFS(Sales!C$2:C$1701,Sales!$A$2:$A$1701,$A301,Sales!$B$2:$B$1701,$B301)</f>
        <v>50</v>
      </c>
      <c r="D301" s="39">
        <f>SUMIFS(Sales!D$2:D$1701,Sales!$A$2:$A$1701,$A301,Sales!$B$2:$B$1701,$B301)</f>
        <v>37</v>
      </c>
    </row>
    <row r="302" spans="1:4" s="39" customFormat="1" x14ac:dyDescent="0.25">
      <c r="A302" s="39" t="str">
        <f>Calcs!$A$72</f>
        <v>CDMX</v>
      </c>
      <c r="B302" s="63">
        <v>45584</v>
      </c>
      <c r="C302" s="39">
        <f>SUMIFS(Sales!C$2:C$1701,Sales!$A$2:$A$1701,$A302,Sales!$B$2:$B$1701,$B302)</f>
        <v>50</v>
      </c>
      <c r="D302" s="39">
        <f>SUMIFS(Sales!D$2:D$1701,Sales!$A$2:$A$1701,$A302,Sales!$B$2:$B$1701,$B302)</f>
        <v>26</v>
      </c>
    </row>
    <row r="303" spans="1:4" s="39" customFormat="1" x14ac:dyDescent="0.25">
      <c r="A303" s="39" t="str">
        <f>Calcs!$A$72</f>
        <v>CDMX</v>
      </c>
      <c r="B303" s="63">
        <v>45585</v>
      </c>
      <c r="C303" s="39">
        <f>SUMIFS(Sales!C$2:C$1701,Sales!$A$2:$A$1701,$A303,Sales!$B$2:$B$1701,$B303)</f>
        <v>58</v>
      </c>
      <c r="D303" s="39">
        <f>SUMIFS(Sales!D$2:D$1701,Sales!$A$2:$A$1701,$A303,Sales!$B$2:$B$1701,$B303)</f>
        <v>23</v>
      </c>
    </row>
    <row r="304" spans="1:4" s="39" customFormat="1" x14ac:dyDescent="0.25">
      <c r="A304" s="39" t="str">
        <f>Calcs!$A$72</f>
        <v>CDMX</v>
      </c>
      <c r="B304" s="63">
        <v>45586</v>
      </c>
      <c r="C304" s="39">
        <f>SUMIFS(Sales!C$2:C$1701,Sales!$A$2:$A$1701,$A304,Sales!$B$2:$B$1701,$B304)</f>
        <v>43</v>
      </c>
      <c r="D304" s="39">
        <f>SUMIFS(Sales!D$2:D$1701,Sales!$A$2:$A$1701,$A304,Sales!$B$2:$B$1701,$B304)</f>
        <v>40</v>
      </c>
    </row>
    <row r="305" spans="1:4" s="39" customFormat="1" x14ac:dyDescent="0.25">
      <c r="A305" s="39" t="str">
        <f>Calcs!$A$72</f>
        <v>CDMX</v>
      </c>
      <c r="B305" s="63">
        <v>45587</v>
      </c>
      <c r="C305" s="39">
        <f>SUMIFS(Sales!C$2:C$1701,Sales!$A$2:$A$1701,$A305,Sales!$B$2:$B$1701,$B305)</f>
        <v>56</v>
      </c>
      <c r="D305" s="39">
        <f>SUMIFS(Sales!D$2:D$1701,Sales!$A$2:$A$1701,$A305,Sales!$B$2:$B$1701,$B305)</f>
        <v>31</v>
      </c>
    </row>
    <row r="306" spans="1:4" s="39" customFormat="1" x14ac:dyDescent="0.25">
      <c r="A306" s="39" t="str">
        <f>Calcs!$A$72</f>
        <v>CDMX</v>
      </c>
      <c r="B306" s="63">
        <v>45588</v>
      </c>
      <c r="C306" s="39">
        <f>SUMIFS(Sales!C$2:C$1701,Sales!$A$2:$A$1701,$A306,Sales!$B$2:$B$1701,$B306)</f>
        <v>45</v>
      </c>
      <c r="D306" s="39">
        <f>SUMIFS(Sales!D$2:D$1701,Sales!$A$2:$A$1701,$A306,Sales!$B$2:$B$1701,$B306)</f>
        <v>21</v>
      </c>
    </row>
    <row r="307" spans="1:4" s="39" customFormat="1" x14ac:dyDescent="0.25">
      <c r="A307" s="39" t="str">
        <f>Calcs!$A$72</f>
        <v>CDMX</v>
      </c>
      <c r="B307" s="63">
        <v>45589</v>
      </c>
      <c r="C307" s="39">
        <f>SUMIFS(Sales!C$2:C$1701,Sales!$A$2:$A$1701,$A307,Sales!$B$2:$B$1701,$B307)</f>
        <v>41</v>
      </c>
      <c r="D307" s="39">
        <f>SUMIFS(Sales!D$2:D$1701,Sales!$A$2:$A$1701,$A307,Sales!$B$2:$B$1701,$B307)</f>
        <v>27</v>
      </c>
    </row>
    <row r="308" spans="1:4" s="39" customFormat="1" x14ac:dyDescent="0.25">
      <c r="A308" s="39" t="str">
        <f>Calcs!$A$72</f>
        <v>CDMX</v>
      </c>
      <c r="B308" s="63">
        <v>45590</v>
      </c>
      <c r="C308" s="39">
        <f>SUMIFS(Sales!C$2:C$1701,Sales!$A$2:$A$1701,$A308,Sales!$B$2:$B$1701,$B308)</f>
        <v>52</v>
      </c>
      <c r="D308" s="39">
        <f>SUMIFS(Sales!D$2:D$1701,Sales!$A$2:$A$1701,$A308,Sales!$B$2:$B$1701,$B308)</f>
        <v>36</v>
      </c>
    </row>
    <row r="309" spans="1:4" s="39" customFormat="1" x14ac:dyDescent="0.25">
      <c r="A309" s="39" t="str">
        <f>Calcs!$A$72</f>
        <v>CDMX</v>
      </c>
      <c r="B309" s="63">
        <v>45591</v>
      </c>
      <c r="C309" s="39">
        <f>SUMIFS(Sales!C$2:C$1701,Sales!$A$2:$A$1701,$A309,Sales!$B$2:$B$1701,$B309)</f>
        <v>59</v>
      </c>
      <c r="D309" s="39">
        <f>SUMIFS(Sales!D$2:D$1701,Sales!$A$2:$A$1701,$A309,Sales!$B$2:$B$1701,$B309)</f>
        <v>19</v>
      </c>
    </row>
    <row r="310" spans="1:4" s="39" customFormat="1" x14ac:dyDescent="0.25">
      <c r="A310" s="39" t="str">
        <f>Calcs!$A$72</f>
        <v>CDMX</v>
      </c>
      <c r="B310" s="63">
        <v>45592</v>
      </c>
      <c r="C310" s="39">
        <f>SUMIFS(Sales!C$2:C$1701,Sales!$A$2:$A$1701,$A310,Sales!$B$2:$B$1701,$B310)</f>
        <v>55</v>
      </c>
      <c r="D310" s="39">
        <f>SUMIFS(Sales!D$2:D$1701,Sales!$A$2:$A$1701,$A310,Sales!$B$2:$B$1701,$B310)</f>
        <v>32</v>
      </c>
    </row>
    <row r="311" spans="1:4" s="39" customFormat="1" x14ac:dyDescent="0.25">
      <c r="A311" s="39" t="str">
        <f>Calcs!$A$72</f>
        <v>CDMX</v>
      </c>
      <c r="B311" s="63">
        <v>45593</v>
      </c>
      <c r="C311" s="39">
        <f>SUMIFS(Sales!C$2:C$1701,Sales!$A$2:$A$1701,$A311,Sales!$B$2:$B$1701,$B311)</f>
        <v>50</v>
      </c>
      <c r="D311" s="39">
        <f>SUMIFS(Sales!D$2:D$1701,Sales!$A$2:$A$1701,$A311,Sales!$B$2:$B$1701,$B311)</f>
        <v>34</v>
      </c>
    </row>
    <row r="312" spans="1:4" s="39" customFormat="1" x14ac:dyDescent="0.25">
      <c r="A312" s="39" t="str">
        <f>Calcs!$A$72</f>
        <v>CDMX</v>
      </c>
      <c r="B312" s="63">
        <v>45594</v>
      </c>
      <c r="C312" s="39">
        <f>SUMIFS(Sales!C$2:C$1701,Sales!$A$2:$A$1701,$A312,Sales!$B$2:$B$1701,$B312)</f>
        <v>60</v>
      </c>
      <c r="D312" s="39">
        <f>SUMIFS(Sales!D$2:D$1701,Sales!$A$2:$A$1701,$A312,Sales!$B$2:$B$1701,$B312)</f>
        <v>34</v>
      </c>
    </row>
    <row r="313" spans="1:4" s="39" customFormat="1" x14ac:dyDescent="0.25">
      <c r="A313" s="39" t="str">
        <f>Calcs!$A$72</f>
        <v>CDMX</v>
      </c>
      <c r="B313" s="63">
        <v>45595</v>
      </c>
      <c r="C313" s="39">
        <f>SUMIFS(Sales!C$2:C$1701,Sales!$A$2:$A$1701,$A313,Sales!$B$2:$B$1701,$B313)</f>
        <v>59</v>
      </c>
      <c r="D313" s="39">
        <f>SUMIFS(Sales!D$2:D$1701,Sales!$A$2:$A$1701,$A313,Sales!$B$2:$B$1701,$B313)</f>
        <v>31</v>
      </c>
    </row>
    <row r="314" spans="1:4" s="39" customFormat="1" x14ac:dyDescent="0.25">
      <c r="A314" s="39" t="str">
        <f>Calcs!$A$72</f>
        <v>CDMX</v>
      </c>
      <c r="B314" s="63">
        <v>45596</v>
      </c>
      <c r="C314" s="39">
        <f>SUMIFS(Sales!C$2:C$1701,Sales!$A$2:$A$1701,$A314,Sales!$B$2:$B$1701,$B314)</f>
        <v>46</v>
      </c>
      <c r="D314" s="39">
        <f>SUMIFS(Sales!D$2:D$1701,Sales!$A$2:$A$1701,$A314,Sales!$B$2:$B$1701,$B314)</f>
        <v>22</v>
      </c>
    </row>
    <row r="315" spans="1:4" s="39" customFormat="1" x14ac:dyDescent="0.25">
      <c r="A315" s="39" t="str">
        <f>Calcs!$A$72</f>
        <v>CDMX</v>
      </c>
      <c r="B315" s="63">
        <v>45597</v>
      </c>
      <c r="C315" s="39">
        <f>SUMIFS(Sales!C$2:C$1701,Sales!$A$2:$A$1701,$A315,Sales!$B$2:$B$1701,$B315)</f>
        <v>46</v>
      </c>
      <c r="D315" s="39">
        <f>SUMIFS(Sales!D$2:D$1701,Sales!$A$2:$A$1701,$A315,Sales!$B$2:$B$1701,$B315)</f>
        <v>23</v>
      </c>
    </row>
    <row r="316" spans="1:4" s="39" customFormat="1" x14ac:dyDescent="0.25">
      <c r="A316" s="39" t="str">
        <f>Calcs!$A$72</f>
        <v>CDMX</v>
      </c>
      <c r="B316" s="63">
        <v>45598</v>
      </c>
      <c r="C316" s="39">
        <f>SUMIFS(Sales!C$2:C$1701,Sales!$A$2:$A$1701,$A316,Sales!$B$2:$B$1701,$B316)</f>
        <v>47</v>
      </c>
      <c r="D316" s="39">
        <f>SUMIFS(Sales!D$2:D$1701,Sales!$A$2:$A$1701,$A316,Sales!$B$2:$B$1701,$B316)</f>
        <v>24</v>
      </c>
    </row>
    <row r="317" spans="1:4" s="39" customFormat="1" x14ac:dyDescent="0.25">
      <c r="A317" s="39" t="str">
        <f>Calcs!$A$72</f>
        <v>CDMX</v>
      </c>
      <c r="B317" s="63">
        <v>45599</v>
      </c>
      <c r="C317" s="39">
        <f>SUMIFS(Sales!C$2:C$1701,Sales!$A$2:$A$1701,$A317,Sales!$B$2:$B$1701,$B317)</f>
        <v>42</v>
      </c>
      <c r="D317" s="39">
        <f>SUMIFS(Sales!D$2:D$1701,Sales!$A$2:$A$1701,$A317,Sales!$B$2:$B$1701,$B317)</f>
        <v>33</v>
      </c>
    </row>
    <row r="318" spans="1:4" s="39" customFormat="1" x14ac:dyDescent="0.25">
      <c r="A318" s="39" t="str">
        <f>Calcs!$A$72</f>
        <v>CDMX</v>
      </c>
      <c r="B318" s="63">
        <v>45600</v>
      </c>
      <c r="C318" s="39">
        <f>SUMIFS(Sales!C$2:C$1701,Sales!$A$2:$A$1701,$A318,Sales!$B$2:$B$1701,$B318)</f>
        <v>54</v>
      </c>
      <c r="D318" s="39">
        <f>SUMIFS(Sales!D$2:D$1701,Sales!$A$2:$A$1701,$A318,Sales!$B$2:$B$1701,$B318)</f>
        <v>22</v>
      </c>
    </row>
    <row r="319" spans="1:4" s="39" customFormat="1" x14ac:dyDescent="0.25">
      <c r="A319" s="39" t="str">
        <f>Calcs!$A$72</f>
        <v>CDMX</v>
      </c>
      <c r="B319" s="63">
        <v>45601</v>
      </c>
      <c r="C319" s="39">
        <f>SUMIFS(Sales!C$2:C$1701,Sales!$A$2:$A$1701,$A319,Sales!$B$2:$B$1701,$B319)</f>
        <v>50</v>
      </c>
      <c r="D319" s="39">
        <f>SUMIFS(Sales!D$2:D$1701,Sales!$A$2:$A$1701,$A319,Sales!$B$2:$B$1701,$B319)</f>
        <v>15</v>
      </c>
    </row>
    <row r="320" spans="1:4" s="39" customFormat="1" x14ac:dyDescent="0.25">
      <c r="A320" s="39" t="str">
        <f>Calcs!$A$72</f>
        <v>CDMX</v>
      </c>
      <c r="B320" s="63">
        <v>45602</v>
      </c>
      <c r="C320" s="39">
        <f>SUMIFS(Sales!C$2:C$1701,Sales!$A$2:$A$1701,$A320,Sales!$B$2:$B$1701,$B320)</f>
        <v>46</v>
      </c>
      <c r="D320" s="39">
        <f>SUMIFS(Sales!D$2:D$1701,Sales!$A$2:$A$1701,$A320,Sales!$B$2:$B$1701,$B320)</f>
        <v>28</v>
      </c>
    </row>
    <row r="321" spans="1:4" s="39" customFormat="1" x14ac:dyDescent="0.25">
      <c r="A321" s="39" t="str">
        <f>Calcs!$A$72</f>
        <v>CDMX</v>
      </c>
      <c r="B321" s="63">
        <v>45603</v>
      </c>
      <c r="C321" s="39">
        <f>SUMIFS(Sales!C$2:C$1701,Sales!$A$2:$A$1701,$A321,Sales!$B$2:$B$1701,$B321)</f>
        <v>40</v>
      </c>
      <c r="D321" s="39">
        <f>SUMIFS(Sales!D$2:D$1701,Sales!$A$2:$A$1701,$A321,Sales!$B$2:$B$1701,$B321)</f>
        <v>16</v>
      </c>
    </row>
    <row r="322" spans="1:4" s="39" customFormat="1" x14ac:dyDescent="0.25">
      <c r="A322" s="39" t="str">
        <f>Calcs!$A$72</f>
        <v>CDMX</v>
      </c>
      <c r="B322" s="63">
        <v>45604</v>
      </c>
      <c r="C322" s="39">
        <f>SUMIFS(Sales!C$2:C$1701,Sales!$A$2:$A$1701,$A322,Sales!$B$2:$B$1701,$B322)</f>
        <v>53</v>
      </c>
      <c r="D322" s="39">
        <f>SUMIFS(Sales!D$2:D$1701,Sales!$A$2:$A$1701,$A322,Sales!$B$2:$B$1701,$B322)</f>
        <v>27</v>
      </c>
    </row>
    <row r="323" spans="1:4" s="39" customFormat="1" x14ac:dyDescent="0.25">
      <c r="A323" s="39" t="str">
        <f>Calcs!$A$72</f>
        <v>CDMX</v>
      </c>
      <c r="B323" s="63">
        <v>45605</v>
      </c>
      <c r="C323" s="39">
        <f>SUMIFS(Sales!C$2:C$1701,Sales!$A$2:$A$1701,$A323,Sales!$B$2:$B$1701,$B323)</f>
        <v>52</v>
      </c>
      <c r="D323" s="39">
        <f>SUMIFS(Sales!D$2:D$1701,Sales!$A$2:$A$1701,$A323,Sales!$B$2:$B$1701,$B323)</f>
        <v>31</v>
      </c>
    </row>
    <row r="324" spans="1:4" s="39" customFormat="1" x14ac:dyDescent="0.25">
      <c r="A324" s="39" t="str">
        <f>Calcs!$A$72</f>
        <v>CDMX</v>
      </c>
      <c r="B324" s="63">
        <v>45606</v>
      </c>
      <c r="C324" s="39">
        <f>SUMIFS(Sales!C$2:C$1701,Sales!$A$2:$A$1701,$A324,Sales!$B$2:$B$1701,$B324)</f>
        <v>53</v>
      </c>
      <c r="D324" s="39">
        <f>SUMIFS(Sales!D$2:D$1701,Sales!$A$2:$A$1701,$A324,Sales!$B$2:$B$1701,$B324)</f>
        <v>39</v>
      </c>
    </row>
    <row r="325" spans="1:4" s="39" customFormat="1" x14ac:dyDescent="0.25">
      <c r="A325" s="39" t="str">
        <f>Calcs!$A$72</f>
        <v>CDMX</v>
      </c>
      <c r="B325" s="63">
        <v>45607</v>
      </c>
      <c r="C325" s="39">
        <f>SUMIFS(Sales!C$2:C$1701,Sales!$A$2:$A$1701,$A325,Sales!$B$2:$B$1701,$B325)</f>
        <v>59</v>
      </c>
      <c r="D325" s="39">
        <f>SUMIFS(Sales!D$2:D$1701,Sales!$A$2:$A$1701,$A325,Sales!$B$2:$B$1701,$B325)</f>
        <v>34</v>
      </c>
    </row>
    <row r="326" spans="1:4" s="39" customFormat="1" x14ac:dyDescent="0.25">
      <c r="A326" s="39" t="str">
        <f>Calcs!$A$72</f>
        <v>CDMX</v>
      </c>
      <c r="B326" s="63">
        <v>45608</v>
      </c>
      <c r="C326" s="39">
        <f>SUMIFS(Sales!C$2:C$1701,Sales!$A$2:$A$1701,$A326,Sales!$B$2:$B$1701,$B326)</f>
        <v>45</v>
      </c>
      <c r="D326" s="39">
        <f>SUMIFS(Sales!D$2:D$1701,Sales!$A$2:$A$1701,$A326,Sales!$B$2:$B$1701,$B326)</f>
        <v>17</v>
      </c>
    </row>
    <row r="327" spans="1:4" s="39" customFormat="1" x14ac:dyDescent="0.25">
      <c r="A327" s="39" t="str">
        <f>Calcs!$A$72</f>
        <v>CDMX</v>
      </c>
      <c r="B327" s="63">
        <v>45609</v>
      </c>
      <c r="C327" s="39">
        <f>SUMIFS(Sales!C$2:C$1701,Sales!$A$2:$A$1701,$A327,Sales!$B$2:$B$1701,$B327)</f>
        <v>60</v>
      </c>
      <c r="D327" s="39">
        <f>SUMIFS(Sales!D$2:D$1701,Sales!$A$2:$A$1701,$A327,Sales!$B$2:$B$1701,$B327)</f>
        <v>24</v>
      </c>
    </row>
    <row r="328" spans="1:4" s="39" customFormat="1" x14ac:dyDescent="0.25">
      <c r="A328" s="39" t="str">
        <f>Calcs!$A$72</f>
        <v>CDMX</v>
      </c>
      <c r="B328" s="63">
        <v>45610</v>
      </c>
      <c r="C328" s="39">
        <f>SUMIFS(Sales!C$2:C$1701,Sales!$A$2:$A$1701,$A328,Sales!$B$2:$B$1701,$B328)</f>
        <v>52</v>
      </c>
      <c r="D328" s="39">
        <f>SUMIFS(Sales!D$2:D$1701,Sales!$A$2:$A$1701,$A328,Sales!$B$2:$B$1701,$B328)</f>
        <v>20</v>
      </c>
    </row>
    <row r="329" spans="1:4" s="39" customFormat="1" x14ac:dyDescent="0.25">
      <c r="A329" s="39" t="str">
        <f>Calcs!$A$72</f>
        <v>CDMX</v>
      </c>
      <c r="B329" s="63">
        <v>45611</v>
      </c>
      <c r="C329" s="39">
        <f>SUMIFS(Sales!C$2:C$1701,Sales!$A$2:$A$1701,$A329,Sales!$B$2:$B$1701,$B329)</f>
        <v>52</v>
      </c>
      <c r="D329" s="39">
        <f>SUMIFS(Sales!D$2:D$1701,Sales!$A$2:$A$1701,$A329,Sales!$B$2:$B$1701,$B329)</f>
        <v>36</v>
      </c>
    </row>
    <row r="330" spans="1:4" s="39" customFormat="1" x14ac:dyDescent="0.25">
      <c r="A330" s="39" t="str">
        <f>Calcs!$A$72</f>
        <v>CDMX</v>
      </c>
      <c r="B330" s="63">
        <v>45612</v>
      </c>
      <c r="C330" s="39">
        <f>SUMIFS(Sales!C$2:C$1701,Sales!$A$2:$A$1701,$A330,Sales!$B$2:$B$1701,$B330)</f>
        <v>49</v>
      </c>
      <c r="D330" s="39">
        <f>SUMIFS(Sales!D$2:D$1701,Sales!$A$2:$A$1701,$A330,Sales!$B$2:$B$1701,$B330)</f>
        <v>33</v>
      </c>
    </row>
    <row r="331" spans="1:4" s="39" customFormat="1" x14ac:dyDescent="0.25">
      <c r="A331" s="39" t="str">
        <f>Calcs!$A$72</f>
        <v>CDMX</v>
      </c>
      <c r="B331" s="63">
        <v>45613</v>
      </c>
      <c r="C331" s="39">
        <f>SUMIFS(Sales!C$2:C$1701,Sales!$A$2:$A$1701,$A331,Sales!$B$2:$B$1701,$B331)</f>
        <v>47</v>
      </c>
      <c r="D331" s="39">
        <f>SUMIFS(Sales!D$2:D$1701,Sales!$A$2:$A$1701,$A331,Sales!$B$2:$B$1701,$B331)</f>
        <v>40</v>
      </c>
    </row>
    <row r="332" spans="1:4" s="39" customFormat="1" x14ac:dyDescent="0.25">
      <c r="A332" s="39" t="str">
        <f>Calcs!$A$72</f>
        <v>CDMX</v>
      </c>
      <c r="B332" s="63">
        <v>45614</v>
      </c>
      <c r="C332" s="39">
        <f>SUMIFS(Sales!C$2:C$1701,Sales!$A$2:$A$1701,$A332,Sales!$B$2:$B$1701,$B332)</f>
        <v>46</v>
      </c>
      <c r="D332" s="39">
        <f>SUMIFS(Sales!D$2:D$1701,Sales!$A$2:$A$1701,$A332,Sales!$B$2:$B$1701,$B332)</f>
        <v>36</v>
      </c>
    </row>
    <row r="333" spans="1:4" s="39" customFormat="1" x14ac:dyDescent="0.25">
      <c r="A333" s="39" t="str">
        <f>Calcs!$A$72</f>
        <v>CDMX</v>
      </c>
      <c r="B333" s="63">
        <v>45615</v>
      </c>
      <c r="C333" s="39">
        <f>SUMIFS(Sales!C$2:C$1701,Sales!$A$2:$A$1701,$A333,Sales!$B$2:$B$1701,$B333)</f>
        <v>43</v>
      </c>
      <c r="D333" s="39">
        <f>SUMIFS(Sales!D$2:D$1701,Sales!$A$2:$A$1701,$A333,Sales!$B$2:$B$1701,$B333)</f>
        <v>38</v>
      </c>
    </row>
    <row r="334" spans="1:4" s="39" customFormat="1" x14ac:dyDescent="0.25">
      <c r="A334" s="39" t="str">
        <f>Calcs!$A$72</f>
        <v>CDMX</v>
      </c>
      <c r="B334" s="63">
        <v>45616</v>
      </c>
      <c r="C334" s="39">
        <f>SUMIFS(Sales!C$2:C$1701,Sales!$A$2:$A$1701,$A334,Sales!$B$2:$B$1701,$B334)</f>
        <v>49</v>
      </c>
      <c r="D334" s="39">
        <f>SUMIFS(Sales!D$2:D$1701,Sales!$A$2:$A$1701,$A334,Sales!$B$2:$B$1701,$B334)</f>
        <v>37</v>
      </c>
    </row>
    <row r="335" spans="1:4" s="39" customFormat="1" x14ac:dyDescent="0.25">
      <c r="A335" s="39" t="str">
        <f>Calcs!$A$72</f>
        <v>CDMX</v>
      </c>
      <c r="B335" s="63">
        <v>45617</v>
      </c>
      <c r="C335" s="39">
        <f>SUMIFS(Sales!C$2:C$1701,Sales!$A$2:$A$1701,$A335,Sales!$B$2:$B$1701,$B335)</f>
        <v>53</v>
      </c>
      <c r="D335" s="39">
        <f>SUMIFS(Sales!D$2:D$1701,Sales!$A$2:$A$1701,$A335,Sales!$B$2:$B$1701,$B335)</f>
        <v>31</v>
      </c>
    </row>
    <row r="336" spans="1:4" s="39" customFormat="1" x14ac:dyDescent="0.25">
      <c r="A336" s="39" t="str">
        <f>Calcs!$A$72</f>
        <v>CDMX</v>
      </c>
      <c r="B336" s="63">
        <v>45618</v>
      </c>
      <c r="C336" s="39">
        <f>SUMIFS(Sales!C$2:C$1701,Sales!$A$2:$A$1701,$A336,Sales!$B$2:$B$1701,$B336)</f>
        <v>44</v>
      </c>
      <c r="D336" s="39">
        <f>SUMIFS(Sales!D$2:D$1701,Sales!$A$2:$A$1701,$A336,Sales!$B$2:$B$1701,$B336)</f>
        <v>30</v>
      </c>
    </row>
    <row r="337" spans="1:4" s="39" customFormat="1" x14ac:dyDescent="0.25">
      <c r="A337" s="39" t="str">
        <f>Calcs!$A$72</f>
        <v>CDMX</v>
      </c>
      <c r="B337" s="63">
        <v>45619</v>
      </c>
      <c r="C337" s="39">
        <f>SUMIFS(Sales!C$2:C$1701,Sales!$A$2:$A$1701,$A337,Sales!$B$2:$B$1701,$B337)</f>
        <v>59</v>
      </c>
      <c r="D337" s="39">
        <f>SUMIFS(Sales!D$2:D$1701,Sales!$A$2:$A$1701,$A337,Sales!$B$2:$B$1701,$B337)</f>
        <v>19</v>
      </c>
    </row>
    <row r="338" spans="1:4" s="39" customFormat="1" x14ac:dyDescent="0.25">
      <c r="A338" s="39" t="str">
        <f>Calcs!$A$72</f>
        <v>CDMX</v>
      </c>
      <c r="B338" s="63">
        <v>45620</v>
      </c>
      <c r="C338" s="39">
        <f>SUMIFS(Sales!C$2:C$1701,Sales!$A$2:$A$1701,$A338,Sales!$B$2:$B$1701,$B338)</f>
        <v>57</v>
      </c>
      <c r="D338" s="39">
        <f>SUMIFS(Sales!D$2:D$1701,Sales!$A$2:$A$1701,$A338,Sales!$B$2:$B$1701,$B338)</f>
        <v>33</v>
      </c>
    </row>
    <row r="339" spans="1:4" s="39" customFormat="1" x14ac:dyDescent="0.25">
      <c r="A339" s="39" t="str">
        <f>Calcs!$A$72</f>
        <v>CDMX</v>
      </c>
      <c r="B339" s="63">
        <v>45621</v>
      </c>
      <c r="C339" s="39">
        <f>SUMIFS(Sales!C$2:C$1701,Sales!$A$2:$A$1701,$A339,Sales!$B$2:$B$1701,$B339)</f>
        <v>41</v>
      </c>
      <c r="D339" s="39">
        <f>SUMIFS(Sales!D$2:D$1701,Sales!$A$2:$A$1701,$A339,Sales!$B$2:$B$1701,$B339)</f>
        <v>37</v>
      </c>
    </row>
    <row r="340" spans="1:4" s="39" customFormat="1" x14ac:dyDescent="0.25">
      <c r="A340" s="39" t="str">
        <f>Calcs!$A$72</f>
        <v>CDMX</v>
      </c>
      <c r="B340" s="63">
        <v>45622</v>
      </c>
      <c r="C340" s="39">
        <f>SUMIFS(Sales!C$2:C$1701,Sales!$A$2:$A$1701,$A340,Sales!$B$2:$B$1701,$B340)</f>
        <v>55</v>
      </c>
      <c r="D340" s="39">
        <f>SUMIFS(Sales!D$2:D$1701,Sales!$A$2:$A$1701,$A340,Sales!$B$2:$B$1701,$B340)</f>
        <v>27</v>
      </c>
    </row>
    <row r="341" spans="1:4" s="39" customFormat="1" x14ac:dyDescent="0.25">
      <c r="A341" s="39" t="str">
        <f>Calcs!$A$72</f>
        <v>CDMX</v>
      </c>
      <c r="B341" s="63">
        <v>45623</v>
      </c>
      <c r="C341" s="39">
        <f>SUMIFS(Sales!C$2:C$1701,Sales!$A$2:$A$1701,$A341,Sales!$B$2:$B$1701,$B341)</f>
        <v>44</v>
      </c>
      <c r="D341" s="39">
        <f>SUMIFS(Sales!D$2:D$1701,Sales!$A$2:$A$1701,$A341,Sales!$B$2:$B$1701,$B341)</f>
        <v>34</v>
      </c>
    </row>
    <row r="342" spans="1:4" s="39" customFormat="1" x14ac:dyDescent="0.25">
      <c r="A342" s="39" t="str">
        <f>Calcs!$A$72</f>
        <v>CDMX</v>
      </c>
      <c r="B342" s="63">
        <v>45624</v>
      </c>
      <c r="C342" s="39">
        <f>SUMIFS(Sales!C$2:C$1701,Sales!$A$2:$A$1701,$A342,Sales!$B$2:$B$1701,$B342)</f>
        <v>55</v>
      </c>
      <c r="D342" s="39">
        <f>SUMIFS(Sales!D$2:D$1701,Sales!$A$2:$A$1701,$A342,Sales!$B$2:$B$1701,$B342)</f>
        <v>18</v>
      </c>
    </row>
    <row r="343" spans="1:4" s="39" customFormat="1" x14ac:dyDescent="0.25">
      <c r="A343" s="39" t="str">
        <f>Calcs!$A$72</f>
        <v>CDMX</v>
      </c>
      <c r="B343" s="63">
        <v>45625</v>
      </c>
      <c r="C343" s="39">
        <f>SUMIFS(Sales!C$2:C$1701,Sales!$A$2:$A$1701,$A343,Sales!$B$2:$B$1701,$B343)</f>
        <v>50</v>
      </c>
      <c r="D343" s="39">
        <f>SUMIFS(Sales!D$2:D$1701,Sales!$A$2:$A$1701,$A343,Sales!$B$2:$B$1701,$B343)</f>
        <v>20</v>
      </c>
    </row>
    <row r="344" spans="1:4" s="39" customFormat="1" x14ac:dyDescent="0.25">
      <c r="A344" s="39" t="str">
        <f>Calcs!$A$72</f>
        <v>CDMX</v>
      </c>
      <c r="B344" s="63">
        <v>45626</v>
      </c>
      <c r="C344" s="39">
        <f>SUMIFS(Sales!C$2:C$1701,Sales!$A$2:$A$1701,$A344,Sales!$B$2:$B$1701,$B344)</f>
        <v>56</v>
      </c>
      <c r="D344" s="39">
        <f>SUMIFS(Sales!D$2:D$1701,Sales!$A$2:$A$1701,$A344,Sales!$B$2:$B$1701,$B344)</f>
        <v>15</v>
      </c>
    </row>
    <row r="345" spans="1:4" s="39" customFormat="1" x14ac:dyDescent="0.25">
      <c r="A345" s="39" t="str">
        <f>Calcs!$A$72</f>
        <v>CDMX</v>
      </c>
      <c r="B345" s="63">
        <v>45627</v>
      </c>
      <c r="C345" s="39">
        <f>SUMIFS(Sales!C$2:C$1701,Sales!$A$2:$A$1701,$A345,Sales!$B$2:$B$1701,$B345)</f>
        <v>50</v>
      </c>
      <c r="D345" s="39">
        <f>SUMIFS(Sales!D$2:D$1701,Sales!$A$2:$A$1701,$A345,Sales!$B$2:$B$1701,$B345)</f>
        <v>16</v>
      </c>
    </row>
    <row r="346" spans="1:4" s="39" customFormat="1" x14ac:dyDescent="0.25">
      <c r="A346" s="39" t="str">
        <f>Calcs!$A$72</f>
        <v>CDMX</v>
      </c>
      <c r="B346" s="63">
        <v>45628</v>
      </c>
      <c r="C346" s="39">
        <f>SUMIFS(Sales!C$2:C$1701,Sales!$A$2:$A$1701,$A346,Sales!$B$2:$B$1701,$B346)</f>
        <v>48</v>
      </c>
      <c r="D346" s="39">
        <f>SUMIFS(Sales!D$2:D$1701,Sales!$A$2:$A$1701,$A346,Sales!$B$2:$B$1701,$B346)</f>
        <v>39</v>
      </c>
    </row>
    <row r="347" spans="1:4" s="39" customFormat="1" x14ac:dyDescent="0.25">
      <c r="A347" s="39" t="str">
        <f>Calcs!$A$72</f>
        <v>CDMX</v>
      </c>
      <c r="B347" s="63">
        <v>45629</v>
      </c>
      <c r="C347" s="39">
        <f>SUMIFS(Sales!C$2:C$1701,Sales!$A$2:$A$1701,$A347,Sales!$B$2:$B$1701,$B347)</f>
        <v>40</v>
      </c>
      <c r="D347" s="39">
        <f>SUMIFS(Sales!D$2:D$1701,Sales!$A$2:$A$1701,$A347,Sales!$B$2:$B$1701,$B347)</f>
        <v>20</v>
      </c>
    </row>
    <row r="348" spans="1:4" s="39" customFormat="1" x14ac:dyDescent="0.25">
      <c r="A348" s="39" t="str">
        <f>Calcs!$A$72</f>
        <v>CDMX</v>
      </c>
      <c r="B348" s="63">
        <v>45630</v>
      </c>
      <c r="C348" s="39">
        <f>SUMIFS(Sales!C$2:C$1701,Sales!$A$2:$A$1701,$A348,Sales!$B$2:$B$1701,$B348)</f>
        <v>51</v>
      </c>
      <c r="D348" s="39">
        <f>SUMIFS(Sales!D$2:D$1701,Sales!$A$2:$A$1701,$A348,Sales!$B$2:$B$1701,$B348)</f>
        <v>25</v>
      </c>
    </row>
    <row r="349" spans="1:4" s="39" customFormat="1" x14ac:dyDescent="0.25">
      <c r="A349" s="39" t="str">
        <f>Calcs!$A$72</f>
        <v>CDMX</v>
      </c>
      <c r="B349" s="63">
        <v>45631</v>
      </c>
      <c r="C349" s="39">
        <f>SUMIFS(Sales!C$2:C$1701,Sales!$A$2:$A$1701,$A349,Sales!$B$2:$B$1701,$B349)</f>
        <v>53</v>
      </c>
      <c r="D349" s="39">
        <f>SUMIFS(Sales!D$2:D$1701,Sales!$A$2:$A$1701,$A349,Sales!$B$2:$B$1701,$B349)</f>
        <v>24</v>
      </c>
    </row>
    <row r="350" spans="1:4" s="39" customFormat="1" x14ac:dyDescent="0.25">
      <c r="A350" s="39" t="str">
        <f>Calcs!$A$72</f>
        <v>CDMX</v>
      </c>
      <c r="B350" s="63">
        <v>45632</v>
      </c>
      <c r="C350" s="39">
        <f>SUMIFS(Sales!C$2:C$1701,Sales!$A$2:$A$1701,$A350,Sales!$B$2:$B$1701,$B350)</f>
        <v>60</v>
      </c>
      <c r="D350" s="39">
        <f>SUMIFS(Sales!D$2:D$1701,Sales!$A$2:$A$1701,$A350,Sales!$B$2:$B$1701,$B350)</f>
        <v>16</v>
      </c>
    </row>
  </sheetData>
  <conditionalFormatting sqref="C2:I7">
    <cfRule type="expression" dxfId="2" priority="1">
      <formula>$B$8="%"</formula>
    </cfRule>
    <cfRule type="expression" dxfId="1" priority="2">
      <formula>$B$8="kEUR"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7C083-2B6C-4209-B8BF-9ACF593970C8}">
  <sheetPr codeName="Sheet13">
    <tabColor theme="1" tint="4.9989318521683403E-2"/>
  </sheetPr>
  <dimension ref="A1:O75"/>
  <sheetViews>
    <sheetView workbookViewId="0">
      <selection activeCell="E8" sqref="E8"/>
    </sheetView>
  </sheetViews>
  <sheetFormatPr defaultRowHeight="13.2" x14ac:dyDescent="0.25"/>
  <cols>
    <col min="1" max="1" width="23" bestFit="1" customWidth="1"/>
    <col min="2" max="7" width="12.6640625" customWidth="1"/>
    <col min="8" max="8" width="13.6640625" customWidth="1"/>
  </cols>
  <sheetData>
    <row r="1" spans="1:8" x14ac:dyDescent="0.25">
      <c r="A1" s="83" t="s">
        <v>160</v>
      </c>
      <c r="B1" s="28"/>
      <c r="C1" s="28"/>
      <c r="D1" s="28"/>
      <c r="E1" s="28"/>
      <c r="F1" s="28"/>
      <c r="G1" s="28"/>
    </row>
    <row r="2" spans="1:8" x14ac:dyDescent="0.25">
      <c r="A2" s="14" t="s">
        <v>23</v>
      </c>
      <c r="B2" s="14" t="s">
        <v>29</v>
      </c>
      <c r="C2" s="14" t="s">
        <v>28</v>
      </c>
      <c r="D2" s="14" t="s">
        <v>27</v>
      </c>
      <c r="E2" s="14" t="s">
        <v>26</v>
      </c>
      <c r="F2" s="14" t="s">
        <v>25</v>
      </c>
      <c r="G2" s="14" t="s">
        <v>24</v>
      </c>
      <c r="H2" s="14" t="s">
        <v>112</v>
      </c>
    </row>
    <row r="3" spans="1:8" s="39" customFormat="1" x14ac:dyDescent="0.25">
      <c r="A3" s="39" t="str">
        <f>Lists!$B$3</f>
        <v>CDMX</v>
      </c>
      <c r="B3" s="42">
        <f>SUMIFS(Data!C$2:C$122,Data!$A$2:$A$122,$A3)</f>
        <v>194403.00000000003</v>
      </c>
      <c r="C3" s="42">
        <f>SUMIFS(Data!D$2:D$122,Data!$A$2:$A$122,$A3)</f>
        <v>165778.08631426352</v>
      </c>
      <c r="D3" s="42">
        <f>SUMIFS(Data!E$2:E$122,Data!$A$2:$A$122,$A3)</f>
        <v>273931.5</v>
      </c>
      <c r="E3" s="42">
        <f>SUMIFS(Data!F$2:F$122,Data!$A$2:$A$122,$A3)</f>
        <v>246538.34999999998</v>
      </c>
      <c r="F3" s="42">
        <f>SUMIFS(Data!G$2:G$122,Data!$A$2:$A$122,$A3)</f>
        <v>79528.499999999985</v>
      </c>
      <c r="G3" s="42">
        <f>SUMIFS(Data!H$2:H$122,Data!$A$2:$A$122,$A3)</f>
        <v>80760.263685736529</v>
      </c>
    </row>
    <row r="4" spans="1:8" s="39" customFormat="1" x14ac:dyDescent="0.25">
      <c r="A4" s="39" t="str">
        <f>Lists!$B$4</f>
        <v>Monterrey</v>
      </c>
      <c r="B4" s="42">
        <f>SUMIFS(Data!C$2:C$122,Data!$A$2:$A$122,$A4)</f>
        <v>103365.75</v>
      </c>
      <c r="C4" s="42">
        <f>SUMIFS(Data!D$2:D$122,Data!$A$2:$A$122,$A4)</f>
        <v>86348.627800917195</v>
      </c>
      <c r="D4" s="42">
        <f>SUMIFS(Data!E$2:E$122,Data!$A$2:$A$122,$A4)</f>
        <v>149619</v>
      </c>
      <c r="E4" s="42">
        <f>SUMIFS(Data!F$2:F$122,Data!$A$2:$A$122,$A4)</f>
        <v>133657.09999999998</v>
      </c>
      <c r="F4" s="42">
        <f>SUMIFS(Data!G$2:G$122,Data!$A$2:$A$122,$A4)</f>
        <v>46253.25</v>
      </c>
      <c r="G4" s="42">
        <f>SUMIFS(Data!H$2:H$122,Data!$A$2:$A$122,$A4)</f>
        <v>47308.472199082797</v>
      </c>
    </row>
    <row r="5" spans="1:8" s="39" customFormat="1" x14ac:dyDescent="0.25">
      <c r="A5" s="39" t="str">
        <f>Lists!$B$5</f>
        <v>EdoMex</v>
      </c>
      <c r="B5" s="42">
        <f>SUMIFS(Data!C$2:C$122,Data!$A$2:$A$122,$A5)</f>
        <v>57865.565000000002</v>
      </c>
      <c r="C5" s="42">
        <f>SUMIFS(Data!D$2:D$122,Data!$A$2:$A$122,$A5)</f>
        <v>49281.871710711028</v>
      </c>
      <c r="D5" s="42">
        <f>SUMIFS(Data!E$2:E$122,Data!$A$2:$A$122,$A5)</f>
        <v>84010.51999999999</v>
      </c>
      <c r="E5" s="42">
        <f>SUMIFS(Data!F$2:F$122,Data!$A$2:$A$122,$A5)</f>
        <v>75722.192999999999</v>
      </c>
      <c r="F5" s="42">
        <f>SUMIFS(Data!G$2:G$122,Data!$A$2:$A$122,$A5)</f>
        <v>26144.955000000002</v>
      </c>
      <c r="G5" s="42">
        <f>SUMIFS(Data!H$2:H$122,Data!$A$2:$A$122,$A5)</f>
        <v>26440.321289288961</v>
      </c>
    </row>
    <row r="6" spans="1:8" s="39" customFormat="1" x14ac:dyDescent="0.25">
      <c r="A6" s="39" t="str">
        <f>Lists!$B$6</f>
        <v>Querétaro</v>
      </c>
      <c r="B6" s="42">
        <f>SUMIFS(Data!C$2:C$122,Data!$A$2:$A$122,$A6)</f>
        <v>32181.718500000006</v>
      </c>
      <c r="C6" s="42">
        <f>SUMIFS(Data!D$2:D$122,Data!$A$2:$A$122,$A6)</f>
        <v>35030.877381429294</v>
      </c>
      <c r="D6" s="42">
        <f>SUMIFS(Data!E$2:E$122,Data!$A$2:$A$122,$A6)</f>
        <v>45420.452999999994</v>
      </c>
      <c r="E6" s="42">
        <f>SUMIFS(Data!F$2:F$122,Data!$A$2:$A$122,$A6)</f>
        <v>48348.996200000001</v>
      </c>
      <c r="F6" s="42">
        <f>SUMIFS(Data!G$2:G$122,Data!$A$2:$A$122,$A6)</f>
        <v>13238.734499999999</v>
      </c>
      <c r="G6" s="42">
        <f>SUMIFS(Data!H$2:H$122,Data!$A$2:$A$122,$A6)</f>
        <v>13318.118818570696</v>
      </c>
    </row>
    <row r="7" spans="1:8" s="39" customFormat="1" x14ac:dyDescent="0.25">
      <c r="A7" s="39" t="s">
        <v>18</v>
      </c>
      <c r="B7" s="42">
        <f>SUM(B3:B6)</f>
        <v>387816.03350000002</v>
      </c>
      <c r="C7" s="42">
        <f t="shared" ref="C7:G7" si="0">SUM(C3:C6)</f>
        <v>336439.46320732107</v>
      </c>
      <c r="D7" s="42">
        <f t="shared" si="0"/>
        <v>552981.473</v>
      </c>
      <c r="E7" s="42">
        <f t="shared" si="0"/>
        <v>504266.63919999992</v>
      </c>
      <c r="F7" s="42">
        <f t="shared" si="0"/>
        <v>165165.43949999998</v>
      </c>
      <c r="G7" s="42">
        <f t="shared" si="0"/>
        <v>167827.17599267897</v>
      </c>
    </row>
    <row r="8" spans="1:8" s="39" customFormat="1" x14ac:dyDescent="0.25"/>
    <row r="9" spans="1:8" s="39" customFormat="1" x14ac:dyDescent="0.25">
      <c r="A9" s="39" t="str">
        <f>Lists!A3</f>
        <v>CDMX</v>
      </c>
      <c r="B9" s="42">
        <f>SUMIFS(B$3:B$8,$A$3:$A$8,$A9)</f>
        <v>194403.00000000003</v>
      </c>
      <c r="C9" s="42">
        <f t="shared" ref="C9:G9" si="1">SUMIFS(C$3:C$8,$A$3:$A$8,$A9)</f>
        <v>165778.08631426352</v>
      </c>
      <c r="D9" s="42">
        <f t="shared" si="1"/>
        <v>273931.5</v>
      </c>
      <c r="E9" s="42">
        <f t="shared" si="1"/>
        <v>246538.34999999998</v>
      </c>
      <c r="F9" s="42">
        <f t="shared" si="1"/>
        <v>79528.499999999985</v>
      </c>
      <c r="G9" s="42">
        <f t="shared" si="1"/>
        <v>80760.263685736529</v>
      </c>
    </row>
    <row r="10" spans="1:8" s="39" customFormat="1" x14ac:dyDescent="0.25">
      <c r="A10" s="39" t="s">
        <v>118</v>
      </c>
      <c r="B10" s="49">
        <f>B9-Calcs!C27</f>
        <v>0</v>
      </c>
      <c r="C10" s="49">
        <f>C9-Calcs!D27</f>
        <v>0</v>
      </c>
      <c r="D10" s="49">
        <f>D9-Calcs!E27</f>
        <v>0</v>
      </c>
      <c r="E10" s="49">
        <f>E9-Calcs!F27</f>
        <v>0</v>
      </c>
      <c r="F10" s="49">
        <f>F9-Calcs!G27</f>
        <v>0</v>
      </c>
      <c r="G10" s="49">
        <f>G9-Calcs!H27</f>
        <v>0</v>
      </c>
      <c r="H10" s="49">
        <f>SUM(B10:G10)</f>
        <v>0</v>
      </c>
    </row>
    <row r="11" spans="1:8" s="39" customFormat="1" x14ac:dyDescent="0.25"/>
    <row r="12" spans="1:8" s="39" customFormat="1" x14ac:dyDescent="0.25"/>
    <row r="13" spans="1:8" s="39" customFormat="1" x14ac:dyDescent="0.25">
      <c r="A13" s="32" t="s">
        <v>122</v>
      </c>
    </row>
    <row r="14" spans="1:8" s="39" customFormat="1" x14ac:dyDescent="0.25">
      <c r="A14" s="14" t="s">
        <v>23</v>
      </c>
      <c r="B14" s="14" t="s">
        <v>40</v>
      </c>
      <c r="C14" s="14" t="s">
        <v>39</v>
      </c>
      <c r="D14" s="14" t="s">
        <v>42</v>
      </c>
    </row>
    <row r="15" spans="1:8" s="39" customFormat="1" x14ac:dyDescent="0.25">
      <c r="A15" s="39" t="str">
        <f>Lists!$A$3</f>
        <v>CDMX</v>
      </c>
      <c r="B15" s="39" t="str">
        <f ca="1">Calcs!B72</f>
        <v>Brick001</v>
      </c>
      <c r="C15" s="39">
        <f ca="1">SUMIFS(HR!D$3:D$22,HR!$C$3:$C$22,$B15,HR!$A$3:$A$22,$A$15)</f>
        <v>108</v>
      </c>
      <c r="D15" s="39">
        <f ca="1">SUMIFS(HR!E$3:E$22,HR!$C$3:$C$22,$B15,HR!$A$3:$A$22,$A$15)</f>
        <v>976</v>
      </c>
    </row>
    <row r="16" spans="1:8" s="39" customFormat="1" x14ac:dyDescent="0.25">
      <c r="A16" s="39" t="str">
        <f>Lists!$A$3</f>
        <v>CDMX</v>
      </c>
      <c r="B16" s="39" t="str">
        <f ca="1">Calcs!B73</f>
        <v>Brick002</v>
      </c>
      <c r="C16" s="39">
        <f ca="1">SUMIFS(HR!D$3:D$22,HR!$C$3:$C$22,$B16,HR!$A$3:$A$22,$A$15)</f>
        <v>55</v>
      </c>
      <c r="D16" s="39">
        <f ca="1">SUMIFS(HR!E$3:E$22,HR!$C$3:$C$22,$B16,HR!$A$3:$A$22,$A$15)</f>
        <v>433</v>
      </c>
    </row>
    <row r="17" spans="1:8" s="39" customFormat="1" x14ac:dyDescent="0.25">
      <c r="A17" s="39" t="str">
        <f>Lists!$A$3</f>
        <v>CDMX</v>
      </c>
      <c r="B17" s="39" t="str">
        <f ca="1">Calcs!B74</f>
        <v>Brick003</v>
      </c>
      <c r="C17" s="39">
        <f ca="1">SUMIFS(HR!D$3:D$22,HR!$C$3:$C$22,$B17,HR!$A$3:$A$22,$A$15)</f>
        <v>33</v>
      </c>
      <c r="D17" s="39">
        <f ca="1">SUMIFS(HR!E$3:E$22,HR!$C$3:$C$22,$B17,HR!$A$3:$A$22,$A$15)</f>
        <v>200</v>
      </c>
    </row>
    <row r="18" spans="1:8" x14ac:dyDescent="0.25">
      <c r="A18" s="39" t="str">
        <f>Lists!$A$3</f>
        <v>CDMX</v>
      </c>
      <c r="B18" s="39" t="str">
        <f ca="1">Calcs!B75</f>
        <v>Brick004</v>
      </c>
      <c r="C18" s="39">
        <f ca="1">SUMIFS(HR!D$3:D$22,HR!$C$3:$C$22,$B18,HR!$A$3:$A$22,$A$15)</f>
        <v>43</v>
      </c>
      <c r="D18" s="39">
        <f ca="1">SUMIFS(HR!E$3:E$22,HR!$C$3:$C$22,$B18,HR!$A$3:$A$22,$A$15)</f>
        <v>187</v>
      </c>
    </row>
    <row r="19" spans="1:8" s="39" customFormat="1" x14ac:dyDescent="0.25"/>
    <row r="20" spans="1:8" s="39" customFormat="1" x14ac:dyDescent="0.25">
      <c r="A20" s="39" t="s">
        <v>112</v>
      </c>
      <c r="C20" s="39">
        <f t="shared" ref="C20:D20" ca="1" si="2">SUM(C15:C19)</f>
        <v>239</v>
      </c>
      <c r="D20" s="39">
        <f t="shared" ca="1" si="2"/>
        <v>1796</v>
      </c>
    </row>
    <row r="21" spans="1:8" s="39" customFormat="1" x14ac:dyDescent="0.25">
      <c r="A21" s="39" t="s">
        <v>159</v>
      </c>
      <c r="C21" s="42">
        <f ca="1">C20-Calcs!C76</f>
        <v>0</v>
      </c>
      <c r="D21" s="42">
        <f ca="1">D20-Calcs!D76</f>
        <v>0</v>
      </c>
      <c r="H21" s="49">
        <f ca="1">SUM(B21:G21)</f>
        <v>0</v>
      </c>
    </row>
    <row r="22" spans="1:8" s="39" customFormat="1" x14ac:dyDescent="0.25"/>
    <row r="23" spans="1:8" s="39" customFormat="1" x14ac:dyDescent="0.25"/>
    <row r="24" spans="1:8" x14ac:dyDescent="0.25">
      <c r="A24" s="83" t="s">
        <v>41</v>
      </c>
    </row>
    <row r="25" spans="1:8" x14ac:dyDescent="0.25">
      <c r="A25" s="14" t="s">
        <v>23</v>
      </c>
      <c r="B25" s="14" t="s">
        <v>41</v>
      </c>
    </row>
    <row r="26" spans="1:8" s="39" customFormat="1" x14ac:dyDescent="0.25">
      <c r="A26" s="39" t="str">
        <f>Lists!$B$3</f>
        <v>CDMX</v>
      </c>
      <c r="B26" s="42">
        <f>SUMIFS(Projects!$D$2:$D$27,Projects!$A$2:$A$27,$A26)</f>
        <v>5314.05</v>
      </c>
    </row>
    <row r="27" spans="1:8" s="39" customFormat="1" x14ac:dyDescent="0.25">
      <c r="A27" s="39" t="str">
        <f>Lists!$B$4</f>
        <v>Monterrey</v>
      </c>
      <c r="B27" s="42">
        <f>SUMIFS(Projects!$D$2:$D$27,Projects!$A$2:$A$27,$A27)</f>
        <v>1103.5050000000001</v>
      </c>
    </row>
    <row r="28" spans="1:8" s="39" customFormat="1" x14ac:dyDescent="0.25">
      <c r="A28" s="39" t="str">
        <f>Lists!$B$5</f>
        <v>EdoMex</v>
      </c>
      <c r="B28" s="42">
        <f>SUMIFS(Projects!$D$2:$D$27,Projects!$A$2:$A$27,$A28)</f>
        <v>714.2346500000001</v>
      </c>
    </row>
    <row r="29" spans="1:8" s="39" customFormat="1" x14ac:dyDescent="0.25">
      <c r="A29" s="39" t="str">
        <f>Lists!$B$6</f>
        <v>Querétaro</v>
      </c>
      <c r="B29" s="42">
        <f>SUMIFS(Projects!$D$2:$D$27,Projects!$A$2:$A$27,$A29)</f>
        <v>628.2115</v>
      </c>
    </row>
    <row r="30" spans="1:8" s="39" customFormat="1" x14ac:dyDescent="0.25">
      <c r="A30" s="39" t="str">
        <f>Lists!B2</f>
        <v>Group</v>
      </c>
      <c r="B30" s="42">
        <f>SUM(B26:B29)</f>
        <v>7760.001150000001</v>
      </c>
    </row>
    <row r="31" spans="1:8" s="39" customFormat="1" x14ac:dyDescent="0.25">
      <c r="B31" s="42"/>
    </row>
    <row r="32" spans="1:8" s="39" customFormat="1" x14ac:dyDescent="0.25">
      <c r="A32" s="39" t="str">
        <f>Lists!A3</f>
        <v>CDMX</v>
      </c>
      <c r="B32" s="42">
        <f>SUMIFS(B26:B31,A26:A31,A32)</f>
        <v>5314.05</v>
      </c>
    </row>
    <row r="33" spans="1:8" s="39" customFormat="1" x14ac:dyDescent="0.25">
      <c r="A33" s="39" t="s">
        <v>119</v>
      </c>
      <c r="B33" s="49">
        <f>B32-Calcs!C58</f>
        <v>0</v>
      </c>
      <c r="H33" s="49">
        <f>SUM(B33:G33)</f>
        <v>0</v>
      </c>
    </row>
    <row r="34" spans="1:8" s="39" customFormat="1" x14ac:dyDescent="0.25"/>
    <row r="35" spans="1:8" s="39" customFormat="1" x14ac:dyDescent="0.25"/>
    <row r="36" spans="1:8" s="39" customFormat="1" x14ac:dyDescent="0.25">
      <c r="A36" s="83" t="s">
        <v>55</v>
      </c>
      <c r="B36" s="83"/>
    </row>
    <row r="37" spans="1:8" s="39" customFormat="1" x14ac:dyDescent="0.25">
      <c r="A37" s="14" t="s">
        <v>23</v>
      </c>
      <c r="B37" s="14" t="s">
        <v>55</v>
      </c>
    </row>
    <row r="38" spans="1:8" s="39" customFormat="1" x14ac:dyDescent="0.25">
      <c r="A38" s="39" t="str">
        <f>Lists!$A$3</f>
        <v>CDMX</v>
      </c>
      <c r="B38" s="42">
        <f>SUMIFS(HR!$C$27:$C$51,HR!$A$27:$A$51,$A38)</f>
        <v>2199.6</v>
      </c>
    </row>
    <row r="39" spans="1:8" s="39" customFormat="1" x14ac:dyDescent="0.25"/>
    <row r="40" spans="1:8" s="39" customFormat="1" x14ac:dyDescent="0.25">
      <c r="A40" s="39" t="s">
        <v>112</v>
      </c>
      <c r="B40" s="49">
        <f>SUM(B38:B39)</f>
        <v>2199.6</v>
      </c>
    </row>
    <row r="41" spans="1:8" s="39" customFormat="1" x14ac:dyDescent="0.25">
      <c r="A41" s="39" t="s">
        <v>114</v>
      </c>
      <c r="B41" s="49">
        <f>B40-Calcs!C68</f>
        <v>0</v>
      </c>
      <c r="H41" s="49">
        <f>SUM(B41:G41)</f>
        <v>0</v>
      </c>
    </row>
    <row r="42" spans="1:8" s="39" customFormat="1" x14ac:dyDescent="0.25"/>
    <row r="43" spans="1:8" s="39" customFormat="1" x14ac:dyDescent="0.25"/>
    <row r="44" spans="1:8" s="39" customFormat="1" x14ac:dyDescent="0.25">
      <c r="A44" s="84" t="s">
        <v>122</v>
      </c>
      <c r="C44" s="32"/>
      <c r="D44" s="32"/>
    </row>
    <row r="45" spans="1:8" s="39" customFormat="1" x14ac:dyDescent="0.25">
      <c r="A45" s="14" t="s">
        <v>23</v>
      </c>
      <c r="B45" s="14" t="s">
        <v>40</v>
      </c>
      <c r="C45" s="14" t="s">
        <v>39</v>
      </c>
      <c r="D45" s="14" t="s">
        <v>42</v>
      </c>
    </row>
    <row r="46" spans="1:8" s="39" customFormat="1" x14ac:dyDescent="0.25">
      <c r="A46" s="39" t="str">
        <f>Lists!$A$3</f>
        <v>CDMX</v>
      </c>
      <c r="B46" s="39" t="str">
        <f ca="1">Calcs!B72</f>
        <v>Brick001</v>
      </c>
      <c r="C46" s="39">
        <f ca="1">SUMIFS(HR!D$3:D$23,HR!$A$3:$A$23,$A46,HR!$C$3:$C$23,$B46)</f>
        <v>108</v>
      </c>
      <c r="D46" s="39">
        <f ca="1">SUMIFS(HR!E$3:E$23,HR!$A$3:$A$23,$A46,HR!$C$3:$C$23,$B46)</f>
        <v>976</v>
      </c>
    </row>
    <row r="47" spans="1:8" s="39" customFormat="1" x14ac:dyDescent="0.25">
      <c r="A47" s="39" t="str">
        <f>Lists!$A$3</f>
        <v>CDMX</v>
      </c>
      <c r="B47" s="39" t="str">
        <f ca="1">Calcs!B73</f>
        <v>Brick002</v>
      </c>
      <c r="C47" s="39">
        <f ca="1">SUMIFS(HR!D$3:D$23,HR!$A$3:$A$23,$A47,HR!$C$3:$C$23,$B47)</f>
        <v>55</v>
      </c>
      <c r="D47" s="39">
        <f ca="1">SUMIFS(HR!E$3:E$23,HR!$A$3:$A$23,$A47,HR!$C$3:$C$23,$B47)</f>
        <v>433</v>
      </c>
    </row>
    <row r="48" spans="1:8" s="39" customFormat="1" x14ac:dyDescent="0.25">
      <c r="A48" s="39" t="str">
        <f>Lists!$A$3</f>
        <v>CDMX</v>
      </c>
      <c r="B48" s="39" t="str">
        <f ca="1">Calcs!B74</f>
        <v>Brick003</v>
      </c>
      <c r="C48" s="39">
        <f ca="1">SUMIFS(HR!D$3:D$23,HR!$A$3:$A$23,$A48,HR!$C$3:$C$23,$B48)</f>
        <v>33</v>
      </c>
      <c r="D48" s="39">
        <f ca="1">SUMIFS(HR!E$3:E$23,HR!$A$3:$A$23,$A48,HR!$C$3:$C$23,$B48)</f>
        <v>200</v>
      </c>
    </row>
    <row r="49" spans="1:8" s="39" customFormat="1" x14ac:dyDescent="0.25">
      <c r="A49" s="39" t="str">
        <f>Lists!$A$3</f>
        <v>CDMX</v>
      </c>
      <c r="B49" s="39" t="str">
        <f ca="1">Calcs!B75</f>
        <v>Brick004</v>
      </c>
      <c r="C49" s="39">
        <f ca="1">SUMIFS(HR!D$3:D$23,HR!$A$3:$A$23,$A49,HR!$C$3:$C$23,$B49)</f>
        <v>43</v>
      </c>
      <c r="D49" s="39">
        <f ca="1">SUMIFS(HR!E$3:E$23,HR!$A$3:$A$23,$A49,HR!$C$3:$C$23,$B49)</f>
        <v>187</v>
      </c>
    </row>
    <row r="50" spans="1:8" s="39" customFormat="1" x14ac:dyDescent="0.25"/>
    <row r="51" spans="1:8" s="39" customFormat="1" x14ac:dyDescent="0.25">
      <c r="A51" s="39" t="str">
        <f>Lists!$A$3</f>
        <v>CDMX</v>
      </c>
      <c r="C51" s="39">
        <f>SUMIFS(HR!D$3:D$22,HR!$A$3:$A$22,$A51)</f>
        <v>239</v>
      </c>
      <c r="D51" s="39">
        <f>SUMIFS(HR!E$3:E$22,HR!$A$3:$A$22,$A51)</f>
        <v>1796</v>
      </c>
    </row>
    <row r="52" spans="1:8" s="39" customFormat="1" x14ac:dyDescent="0.25"/>
    <row r="53" spans="1:8" s="39" customFormat="1" x14ac:dyDescent="0.25">
      <c r="A53" s="39" t="s">
        <v>112</v>
      </c>
      <c r="C53" s="39">
        <f ca="1">SUM(C46:C49)</f>
        <v>239</v>
      </c>
      <c r="D53" s="39">
        <f ca="1">SUM(D46:D49)</f>
        <v>1796</v>
      </c>
    </row>
    <row r="54" spans="1:8" s="39" customFormat="1" x14ac:dyDescent="0.25">
      <c r="A54" s="39" t="s">
        <v>162</v>
      </c>
      <c r="C54" s="39">
        <f ca="1">C53-Calcs!C76</f>
        <v>0</v>
      </c>
      <c r="D54" s="39">
        <f ca="1">D53-Calcs!D76</f>
        <v>0</v>
      </c>
      <c r="H54" s="49">
        <f ca="1">SUM(C54:G54)</f>
        <v>0</v>
      </c>
    </row>
    <row r="55" spans="1:8" s="39" customFormat="1" x14ac:dyDescent="0.25">
      <c r="H55" s="49"/>
    </row>
    <row r="56" spans="1:8" s="39" customFormat="1" x14ac:dyDescent="0.25"/>
    <row r="57" spans="1:8" s="39" customFormat="1" x14ac:dyDescent="0.25">
      <c r="A57" s="84" t="s">
        <v>127</v>
      </c>
      <c r="B57" s="32"/>
      <c r="C57" s="32"/>
      <c r="D57" s="32"/>
      <c r="E57" s="32"/>
      <c r="F57" s="32"/>
    </row>
    <row r="58" spans="1:8" s="39" customFormat="1" x14ac:dyDescent="0.25">
      <c r="A58" s="14" t="s">
        <v>23</v>
      </c>
      <c r="B58" s="14" t="s">
        <v>89</v>
      </c>
      <c r="C58" s="14" t="s">
        <v>103</v>
      </c>
      <c r="D58" s="14" t="s">
        <v>104</v>
      </c>
      <c r="E58" s="14" t="s">
        <v>105</v>
      </c>
      <c r="F58" s="14" t="s">
        <v>106</v>
      </c>
    </row>
    <row r="59" spans="1:8" s="39" customFormat="1" x14ac:dyDescent="0.25">
      <c r="A59" s="39" t="str">
        <f>Lists!$A$3</f>
        <v>CDMX</v>
      </c>
      <c r="B59" s="39">
        <f>SUMIFS(HR!C$74:C$78,HR!$A$74:$A$78,$A59)</f>
        <v>25</v>
      </c>
      <c r="C59" s="39">
        <f>SUMIFS(HR!D$74:D$78,HR!$A$74:$A$78,$A59)</f>
        <v>11</v>
      </c>
      <c r="D59" s="39">
        <f>SUMIFS(HR!E$74:E$78,HR!$A$74:$A$78,$A59)</f>
        <v>44</v>
      </c>
      <c r="E59" s="39">
        <f>SUMIFS(HR!F$74:F$78,HR!$A$74:$A$78,$A59)</f>
        <v>4</v>
      </c>
      <c r="F59" s="39">
        <f>SUMIFS(HR!G$74:G$78,HR!$A$74:$A$78,$A59)</f>
        <v>10</v>
      </c>
    </row>
    <row r="60" spans="1:8" s="39" customFormat="1" x14ac:dyDescent="0.25"/>
    <row r="61" spans="1:8" s="39" customFormat="1" x14ac:dyDescent="0.25">
      <c r="A61" s="39" t="s">
        <v>112</v>
      </c>
      <c r="B61" s="39">
        <f>SUM(B59:B60)</f>
        <v>25</v>
      </c>
      <c r="C61" s="39">
        <f>SUM(C59:C60)</f>
        <v>11</v>
      </c>
      <c r="D61" s="39">
        <f t="shared" ref="D61:F61" si="3">SUM(D59:D60)</f>
        <v>44</v>
      </c>
      <c r="E61" s="39">
        <f t="shared" si="3"/>
        <v>4</v>
      </c>
      <c r="F61" s="39">
        <f t="shared" si="3"/>
        <v>10</v>
      </c>
    </row>
    <row r="62" spans="1:8" s="39" customFormat="1" x14ac:dyDescent="0.25">
      <c r="A62" s="39" t="s">
        <v>114</v>
      </c>
      <c r="B62" s="39">
        <f>B61-Calcs!C94</f>
        <v>0</v>
      </c>
      <c r="C62" s="39">
        <f>C61-Calcs!D94</f>
        <v>0</v>
      </c>
      <c r="D62" s="39">
        <f>D61-Calcs!E94</f>
        <v>0</v>
      </c>
      <c r="E62" s="39">
        <f>E61-Calcs!F94</f>
        <v>0</v>
      </c>
      <c r="F62" s="39">
        <f>F61-Calcs!G94</f>
        <v>0</v>
      </c>
      <c r="H62" s="49">
        <f>SUM(B62:G62)</f>
        <v>0</v>
      </c>
    </row>
    <row r="63" spans="1:8" s="39" customFormat="1" x14ac:dyDescent="0.25"/>
    <row r="65" spans="1:15" x14ac:dyDescent="0.25">
      <c r="A65" s="84" t="s">
        <v>82</v>
      </c>
      <c r="B65" s="32"/>
      <c r="O65" s="56"/>
    </row>
    <row r="66" spans="1:15" x14ac:dyDescent="0.25">
      <c r="A66" s="14" t="s">
        <v>23</v>
      </c>
      <c r="B66" s="14" t="s">
        <v>82</v>
      </c>
    </row>
    <row r="67" spans="1:15" x14ac:dyDescent="0.25">
      <c r="A67" s="39" t="str">
        <f>Lists!$A$3</f>
        <v>CDMX</v>
      </c>
      <c r="B67" s="42">
        <f>SUMIFS(Cash!$C$2:$C$7,Cash!$A$2:$A$7,$A$67)</f>
        <v>2307067</v>
      </c>
      <c r="C67" s="56"/>
      <c r="D67" s="56"/>
    </row>
    <row r="69" spans="1:15" x14ac:dyDescent="0.25">
      <c r="A69" t="s">
        <v>112</v>
      </c>
      <c r="B69" s="3">
        <f>SUM(B67:B68)</f>
        <v>2307067</v>
      </c>
      <c r="H69" s="49"/>
    </row>
    <row r="70" spans="1:15" x14ac:dyDescent="0.25">
      <c r="A70" t="s">
        <v>114</v>
      </c>
      <c r="B70" s="3">
        <f>B69-Calcs!C89</f>
        <v>0</v>
      </c>
      <c r="H70" s="49">
        <f>SUM(B70:G70)</f>
        <v>0</v>
      </c>
    </row>
    <row r="74" spans="1:15" x14ac:dyDescent="0.25">
      <c r="A74" t="s">
        <v>163</v>
      </c>
      <c r="B74" s="13" t="str">
        <f ca="1">IF(H74=0,Lists!K2, Lists!K3)</f>
        <v>OK</v>
      </c>
      <c r="H74">
        <f ca="1">SUM(H3:H73)</f>
        <v>0</v>
      </c>
    </row>
    <row r="75" spans="1:15" x14ac:dyDescent="0.25">
      <c r="A75" s="13" t="s">
        <v>167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5" tint="0.39997558519241921"/>
  </sheetPr>
  <dimension ref="A1:Y81"/>
  <sheetViews>
    <sheetView showGridLines="0" showZeros="0" tabSelected="1" showOutlineSymbols="0" zoomScale="85" zoomScaleNormal="85" workbookViewId="0">
      <selection activeCell="Y7" sqref="Y7"/>
    </sheetView>
  </sheetViews>
  <sheetFormatPr defaultColWidth="9.109375" defaultRowHeight="15.75" customHeight="1" x14ac:dyDescent="0.25"/>
  <cols>
    <col min="1" max="1" width="3.109375" customWidth="1"/>
    <col min="4" max="4" width="11.109375" customWidth="1"/>
    <col min="5" max="5" width="4.6640625" customWidth="1"/>
    <col min="6" max="6" width="10.6640625" customWidth="1"/>
    <col min="7" max="10" width="7.33203125" customWidth="1"/>
    <col min="11" max="11" width="6.33203125" customWidth="1"/>
    <col min="12" max="15" width="7.33203125" customWidth="1"/>
    <col min="16" max="16" width="6.33203125" customWidth="1"/>
    <col min="17" max="17" width="7.33203125" customWidth="1"/>
    <col min="18" max="18" width="8.6640625" customWidth="1"/>
    <col min="19" max="19" width="10.6640625" customWidth="1"/>
    <col min="20" max="20" width="10.88671875" customWidth="1"/>
    <col min="22" max="22" width="9.6640625" customWidth="1"/>
    <col min="24" max="24" width="10" customWidth="1"/>
    <col min="25" max="25" width="8.33203125" customWidth="1"/>
    <col min="26" max="26" width="7.6640625" customWidth="1"/>
  </cols>
  <sheetData>
    <row r="1" spans="15:22" ht="15.75" customHeight="1" x14ac:dyDescent="0.25">
      <c r="O1" s="86"/>
      <c r="V1" s="86" t="str">
        <f>Check!A75</f>
        <v>Sheet Protected NO PASSWORD</v>
      </c>
    </row>
    <row r="7" spans="15:22" ht="15.75" customHeight="1" x14ac:dyDescent="0.25">
      <c r="U7" s="1"/>
    </row>
    <row r="8" spans="15:22" ht="15.75" customHeight="1" x14ac:dyDescent="0.25">
      <c r="S8">
        <v>19</v>
      </c>
    </row>
    <row r="17" spans="2:25" ht="15.75" customHeight="1" x14ac:dyDescent="0.25">
      <c r="D17">
        <v>2</v>
      </c>
    </row>
    <row r="23" spans="2:25" ht="15.75" customHeight="1" x14ac:dyDescent="0.25">
      <c r="B23" s="22" t="s">
        <v>94</v>
      </c>
      <c r="C23" s="5"/>
      <c r="D23" s="6"/>
      <c r="G23" s="4"/>
      <c r="H23" s="5"/>
      <c r="I23" s="6"/>
      <c r="L23" s="4"/>
      <c r="M23" s="5"/>
      <c r="N23" s="6"/>
      <c r="P23" t="s">
        <v>51</v>
      </c>
      <c r="Q23" s="4"/>
      <c r="R23" s="5"/>
      <c r="S23" s="6"/>
    </row>
    <row r="24" spans="2:25" ht="15.75" customHeight="1" x14ac:dyDescent="0.25">
      <c r="B24" s="64" t="s">
        <v>95</v>
      </c>
      <c r="C24" s="59" t="s">
        <v>70</v>
      </c>
      <c r="D24" s="65" t="s">
        <v>71</v>
      </c>
      <c r="E24" s="39"/>
      <c r="F24" s="39"/>
      <c r="G24" s="66" t="s">
        <v>50</v>
      </c>
      <c r="H24" s="39"/>
      <c r="I24" s="67" t="str">
        <f>HR!D2</f>
        <v>FTEs</v>
      </c>
      <c r="J24" s="39"/>
      <c r="K24" s="39"/>
      <c r="L24" s="66" t="s">
        <v>49</v>
      </c>
      <c r="M24" s="59"/>
      <c r="N24" s="68" t="s">
        <v>48</v>
      </c>
      <c r="O24" s="39"/>
      <c r="P24" s="39"/>
      <c r="Q24" s="66" t="s">
        <v>47</v>
      </c>
      <c r="R24" s="39"/>
      <c r="S24" s="69" t="s">
        <v>201</v>
      </c>
      <c r="T24" s="39"/>
      <c r="U24" s="59"/>
      <c r="V24" s="70" t="s">
        <v>55</v>
      </c>
      <c r="W24" s="70" t="s">
        <v>56</v>
      </c>
      <c r="X24" s="13"/>
      <c r="Y24" s="13"/>
    </row>
    <row r="25" spans="2:25" ht="15.75" customHeight="1" x14ac:dyDescent="0.25">
      <c r="B25" s="71" t="s">
        <v>196</v>
      </c>
      <c r="C25" s="23">
        <f>Calcs!C32/1000</f>
        <v>1264.3376000000001</v>
      </c>
      <c r="D25" s="23">
        <f>Calcs!D32/1000</f>
        <v>1408.528</v>
      </c>
      <c r="E25" s="39"/>
      <c r="F25" s="39"/>
      <c r="G25" s="72" t="str">
        <f ca="1">Calcs!B72</f>
        <v>Brick001</v>
      </c>
      <c r="H25" s="39"/>
      <c r="I25" s="73">
        <f ca="1">Calcs!C72</f>
        <v>108</v>
      </c>
      <c r="J25" s="39"/>
      <c r="K25" s="39"/>
      <c r="L25" s="72" t="str">
        <f ca="1">Calcs!B72</f>
        <v>Brick001</v>
      </c>
      <c r="M25" s="72"/>
      <c r="N25" s="74">
        <f ca="1">Calcs!D72</f>
        <v>976</v>
      </c>
      <c r="O25" s="39"/>
      <c r="P25" s="39"/>
      <c r="Q25" s="75" t="str">
        <f>Calcs!B53</f>
        <v>Project 1</v>
      </c>
      <c r="R25" s="39"/>
      <c r="S25" s="76">
        <f>Calcs!C53</f>
        <v>1362.45</v>
      </c>
      <c r="T25" s="39"/>
      <c r="U25" s="39"/>
      <c r="V25" s="39" t="s">
        <v>57</v>
      </c>
      <c r="W25" s="77">
        <f>Calcs!C63</f>
        <v>520</v>
      </c>
      <c r="X25" s="24"/>
      <c r="Y25" s="24"/>
    </row>
    <row r="26" spans="2:25" ht="15.75" customHeight="1" x14ac:dyDescent="0.25">
      <c r="B26" s="71" t="s">
        <v>197</v>
      </c>
      <c r="C26" s="23">
        <f>Calcs!C33/1000</f>
        <v>1784.9472000000001</v>
      </c>
      <c r="D26" s="23">
        <f>Calcs!D33/1000</f>
        <v>1549.3808000000001</v>
      </c>
      <c r="E26" s="39"/>
      <c r="F26" s="39"/>
      <c r="G26" s="72" t="str">
        <f ca="1">Calcs!B73</f>
        <v>Brick002</v>
      </c>
      <c r="H26" s="39"/>
      <c r="I26" s="73">
        <f ca="1">Calcs!C73</f>
        <v>55</v>
      </c>
      <c r="J26" s="39"/>
      <c r="K26" s="39"/>
      <c r="L26" s="72" t="str">
        <f ca="1">Calcs!B73</f>
        <v>Brick002</v>
      </c>
      <c r="M26" s="39"/>
      <c r="N26" s="74">
        <f ca="1">Calcs!D73</f>
        <v>433</v>
      </c>
      <c r="O26" s="39"/>
      <c r="P26" s="39"/>
      <c r="Q26" s="75" t="str">
        <f>Calcs!B54</f>
        <v>Project 3</v>
      </c>
      <c r="R26" s="39"/>
      <c r="S26" s="76">
        <f>Calcs!C54</f>
        <v>1116</v>
      </c>
      <c r="T26" s="39"/>
      <c r="U26" s="39"/>
      <c r="V26" s="39" t="s">
        <v>58</v>
      </c>
      <c r="W26" s="77">
        <f>Calcs!C64</f>
        <v>461.5</v>
      </c>
      <c r="X26" s="24"/>
      <c r="Y26" s="24"/>
    </row>
    <row r="27" spans="2:25" ht="15.75" customHeight="1" x14ac:dyDescent="0.25">
      <c r="B27" s="71" t="s">
        <v>198</v>
      </c>
      <c r="C27" s="23">
        <f>Calcs!C34/1000</f>
        <v>1859.32</v>
      </c>
      <c r="D27" s="23">
        <f>Calcs!D34/1000</f>
        <v>1478.9543999999999</v>
      </c>
      <c r="E27" s="39"/>
      <c r="F27" s="39"/>
      <c r="G27" s="72" t="str">
        <f ca="1">Calcs!B74</f>
        <v>Brick003</v>
      </c>
      <c r="H27" s="39"/>
      <c r="I27" s="73">
        <f ca="1">Calcs!C74</f>
        <v>33</v>
      </c>
      <c r="J27" s="39"/>
      <c r="K27" s="39"/>
      <c r="L27" s="72" t="str">
        <f ca="1">Calcs!B74</f>
        <v>Brick003</v>
      </c>
      <c r="M27" s="39"/>
      <c r="N27" s="74">
        <f ca="1">Calcs!D74</f>
        <v>200</v>
      </c>
      <c r="O27" s="39"/>
      <c r="P27" s="39"/>
      <c r="Q27" s="75" t="str">
        <f>Calcs!B55</f>
        <v>Project 4</v>
      </c>
      <c r="R27" s="39"/>
      <c r="S27" s="76">
        <f>Calcs!C55</f>
        <v>1038.5</v>
      </c>
      <c r="T27" s="39"/>
      <c r="U27" s="39"/>
      <c r="V27" s="39" t="s">
        <v>59</v>
      </c>
      <c r="W27" s="77">
        <f>Calcs!C65</f>
        <v>422.5</v>
      </c>
      <c r="X27" s="24"/>
      <c r="Y27" s="24"/>
    </row>
    <row r="28" spans="2:25" ht="15.75" customHeight="1" x14ac:dyDescent="0.25">
      <c r="B28" s="71" t="s">
        <v>199</v>
      </c>
      <c r="C28" s="23">
        <f>Calcs!C35/1000</f>
        <v>1859.32</v>
      </c>
      <c r="D28" s="23">
        <f>Calcs!D35/1000</f>
        <v>1056.396</v>
      </c>
      <c r="E28" s="39"/>
      <c r="F28" s="39"/>
      <c r="G28" s="72" t="str">
        <f ca="1">Calcs!B75</f>
        <v>Brick004</v>
      </c>
      <c r="H28" s="39"/>
      <c r="I28" s="73">
        <f ca="1">Calcs!C75</f>
        <v>43</v>
      </c>
      <c r="J28" s="39"/>
      <c r="K28" s="39"/>
      <c r="L28" s="72" t="str">
        <f ca="1">Calcs!B75</f>
        <v>Brick004</v>
      </c>
      <c r="M28" s="39"/>
      <c r="N28" s="74">
        <f ca="1">Calcs!D75</f>
        <v>187</v>
      </c>
      <c r="O28" s="39"/>
      <c r="P28" s="39"/>
      <c r="Q28" s="75" t="str">
        <f>Calcs!B56</f>
        <v>Project 5</v>
      </c>
      <c r="R28" s="39"/>
      <c r="S28" s="76">
        <f>Calcs!C56</f>
        <v>988</v>
      </c>
      <c r="T28" s="39"/>
      <c r="U28" s="39"/>
      <c r="V28" s="39" t="s">
        <v>60</v>
      </c>
      <c r="W28" s="77">
        <f>Calcs!C66</f>
        <v>405.6</v>
      </c>
      <c r="X28" s="24"/>
      <c r="Y28" s="24"/>
    </row>
    <row r="29" spans="2:25" ht="15.75" customHeight="1" x14ac:dyDescent="0.25">
      <c r="B29" s="71" t="s">
        <v>200</v>
      </c>
      <c r="C29" s="23">
        <f>Calcs!C36/1000</f>
        <v>669.35519999999974</v>
      </c>
      <c r="D29" s="23">
        <f>Calcs!D36/1000</f>
        <v>1549.3807999999999</v>
      </c>
      <c r="E29" s="39"/>
      <c r="F29" s="39"/>
      <c r="G29" s="78" t="s">
        <v>46</v>
      </c>
      <c r="H29" s="59"/>
      <c r="I29" s="67">
        <f ca="1">SUM(I25:I28)</f>
        <v>239</v>
      </c>
      <c r="J29" s="39"/>
      <c r="K29" s="39"/>
      <c r="L29" s="78" t="s">
        <v>170</v>
      </c>
      <c r="M29" s="39"/>
      <c r="N29" s="79"/>
      <c r="O29" s="39"/>
      <c r="P29" s="39"/>
      <c r="Q29" s="75" t="str">
        <f>Calcs!B57</f>
        <v>Project 2</v>
      </c>
      <c r="R29" s="39"/>
      <c r="S29" s="76">
        <f>Calcs!C57</f>
        <v>809.1</v>
      </c>
      <c r="T29" s="39"/>
      <c r="U29" s="39"/>
      <c r="V29" s="39" t="s">
        <v>61</v>
      </c>
      <c r="W29" s="77">
        <f>Calcs!C67</f>
        <v>390</v>
      </c>
      <c r="X29" s="24"/>
      <c r="Y29" s="24"/>
    </row>
    <row r="30" spans="2:25" ht="15.75" customHeight="1" x14ac:dyDescent="0.25">
      <c r="D30" s="7"/>
      <c r="L30" s="8"/>
      <c r="N30" s="8"/>
      <c r="P30" s="8"/>
    </row>
    <row r="31" spans="2:25" ht="15.75" customHeight="1" x14ac:dyDescent="0.25">
      <c r="G31" s="8"/>
      <c r="H31" s="8"/>
      <c r="I31" s="8"/>
      <c r="J31" s="8"/>
      <c r="L31" s="8"/>
      <c r="N31" s="8"/>
    </row>
    <row r="32" spans="2:25" ht="15.75" customHeight="1" x14ac:dyDescent="0.25">
      <c r="G32" s="8"/>
      <c r="H32" s="8"/>
      <c r="I32" s="8"/>
      <c r="J32" s="8"/>
      <c r="L32" s="8"/>
      <c r="N32" s="8"/>
      <c r="P32" s="8"/>
    </row>
    <row r="33" spans="2:16" ht="15.75" customHeight="1" x14ac:dyDescent="0.25">
      <c r="G33" s="8"/>
      <c r="H33" s="8"/>
      <c r="I33" s="8"/>
      <c r="J33" s="8"/>
      <c r="K33" s="8"/>
      <c r="L33" s="8"/>
      <c r="M33" s="8"/>
      <c r="N33" s="8"/>
      <c r="O33" s="8"/>
      <c r="P33" s="8"/>
    </row>
    <row r="34" spans="2:16" ht="15.75" customHeight="1" x14ac:dyDescent="0.25">
      <c r="G34" s="8"/>
      <c r="H34" s="8"/>
      <c r="I34" s="8"/>
      <c r="J34" s="8"/>
      <c r="K34" s="8"/>
      <c r="L34" s="8"/>
      <c r="M34" s="8"/>
      <c r="N34" s="8"/>
      <c r="O34" s="8"/>
      <c r="P34" s="8"/>
    </row>
    <row r="35" spans="2:16" ht="15.75" customHeight="1" x14ac:dyDescent="0.25"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2:16" ht="15.75" customHeight="1" x14ac:dyDescent="0.25">
      <c r="G36" s="8"/>
      <c r="H36" s="8"/>
      <c r="I36" s="8"/>
      <c r="J36" s="8"/>
      <c r="K36" s="8"/>
      <c r="L36" s="8"/>
      <c r="M36" s="8"/>
      <c r="N36" s="8"/>
      <c r="O36" s="8"/>
      <c r="P36" s="8"/>
    </row>
    <row r="37" spans="2:16" ht="15.75" customHeight="1" x14ac:dyDescent="0.25">
      <c r="G37" s="8"/>
      <c r="H37" s="8"/>
      <c r="I37" s="8"/>
      <c r="J37" s="8"/>
      <c r="K37" s="8"/>
      <c r="L37" s="8"/>
      <c r="M37" s="8"/>
      <c r="N37" s="8"/>
      <c r="O37" s="8"/>
      <c r="P37" s="8"/>
    </row>
    <row r="38" spans="2:16" ht="15.75" customHeight="1" x14ac:dyDescent="0.25">
      <c r="G38" s="8"/>
      <c r="H38" s="8"/>
      <c r="I38" s="8"/>
      <c r="J38" s="8"/>
      <c r="K38" s="8"/>
      <c r="L38" s="8"/>
      <c r="M38" s="8"/>
      <c r="N38" s="8"/>
      <c r="O38" s="8"/>
      <c r="P38" s="8"/>
    </row>
    <row r="39" spans="2:16" ht="15.75" customHeight="1" x14ac:dyDescent="0.25"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2:16" ht="15.75" customHeight="1" x14ac:dyDescent="0.25">
      <c r="G40" s="8"/>
      <c r="H40" s="8"/>
      <c r="I40" s="8"/>
      <c r="J40" s="8"/>
      <c r="K40" s="8"/>
      <c r="L40" s="8"/>
      <c r="M40" s="8"/>
      <c r="N40" s="8"/>
      <c r="O40" s="8"/>
      <c r="P40" s="8"/>
    </row>
    <row r="41" spans="2:16" ht="15.75" customHeight="1" x14ac:dyDescent="0.25">
      <c r="G41" s="8"/>
      <c r="H41" s="8"/>
      <c r="I41" s="8"/>
      <c r="J41" s="8"/>
      <c r="K41" s="8"/>
      <c r="L41" s="8"/>
      <c r="M41" s="8"/>
      <c r="N41" s="8"/>
      <c r="O41" s="8"/>
      <c r="P41" s="8"/>
    </row>
    <row r="42" spans="2:16" ht="15.75" customHeight="1" x14ac:dyDescent="0.25">
      <c r="G42" s="8"/>
      <c r="H42" s="8"/>
      <c r="I42" s="8"/>
      <c r="J42" s="8"/>
      <c r="K42" s="8"/>
      <c r="L42" s="8"/>
      <c r="M42" s="8"/>
      <c r="N42" s="8"/>
      <c r="O42" s="8"/>
      <c r="P42" s="8"/>
    </row>
    <row r="43" spans="2:16" ht="15.75" customHeight="1" x14ac:dyDescent="0.25">
      <c r="B43" s="59" t="s">
        <v>157</v>
      </c>
      <c r="C43" s="59"/>
      <c r="D43" s="59" t="str">
        <f ca="1">Check!B74</f>
        <v>OK</v>
      </c>
      <c r="G43" s="8"/>
      <c r="H43" s="8"/>
      <c r="I43" s="8"/>
      <c r="J43" s="8"/>
      <c r="K43" s="8"/>
      <c r="L43" s="8"/>
      <c r="M43" s="8"/>
      <c r="N43" s="8"/>
      <c r="O43" s="8"/>
      <c r="P43" s="8"/>
    </row>
    <row r="44" spans="2:16" ht="15.75" customHeight="1" x14ac:dyDescent="0.25">
      <c r="G44" s="8"/>
      <c r="H44" s="8"/>
      <c r="I44" s="8"/>
      <c r="J44" s="8"/>
      <c r="K44" s="8"/>
      <c r="L44" s="8"/>
      <c r="M44" s="8"/>
      <c r="N44" s="8"/>
      <c r="O44" s="8"/>
      <c r="P44" s="8"/>
    </row>
    <row r="45" spans="2:16" ht="15.75" customHeight="1" x14ac:dyDescent="0.25">
      <c r="G45" s="8"/>
      <c r="H45" s="8"/>
      <c r="I45" s="8"/>
      <c r="J45" s="8"/>
      <c r="K45" s="8"/>
      <c r="L45" s="8"/>
      <c r="M45" s="8"/>
      <c r="N45" s="8"/>
      <c r="O45" s="8"/>
      <c r="P45" s="8"/>
    </row>
    <row r="46" spans="2:16" ht="15.75" customHeight="1" x14ac:dyDescent="0.25">
      <c r="G46" s="8"/>
      <c r="H46" s="8"/>
      <c r="I46" s="8"/>
      <c r="J46" s="8"/>
      <c r="K46" s="8"/>
      <c r="L46" s="8"/>
      <c r="M46" s="8"/>
      <c r="N46" s="8"/>
      <c r="O46" s="8"/>
      <c r="P46" s="8"/>
    </row>
    <row r="47" spans="2:16" ht="15.75" customHeight="1" x14ac:dyDescent="0.25">
      <c r="G47" s="8"/>
      <c r="H47" s="8"/>
      <c r="I47" s="8"/>
      <c r="J47" s="8"/>
      <c r="K47" s="8"/>
      <c r="L47" s="8"/>
      <c r="M47" s="8"/>
      <c r="N47" s="8"/>
      <c r="O47" s="8"/>
      <c r="P47" s="8"/>
    </row>
    <row r="48" spans="2:16" ht="15.75" customHeight="1" x14ac:dyDescent="0.25">
      <c r="G48" s="8"/>
      <c r="H48" s="8"/>
      <c r="I48" s="8"/>
      <c r="J48" s="8"/>
      <c r="K48" s="8"/>
      <c r="L48" s="8"/>
      <c r="M48" s="8"/>
      <c r="N48" s="8"/>
      <c r="O48" s="8"/>
      <c r="P48" s="8"/>
    </row>
    <row r="49" spans="6:19" ht="15.75" customHeight="1" x14ac:dyDescent="0.25">
      <c r="G49" s="8"/>
      <c r="H49" s="8"/>
      <c r="I49" s="8"/>
      <c r="J49" s="8"/>
      <c r="K49" s="8"/>
      <c r="L49" s="8"/>
      <c r="M49" s="8"/>
      <c r="N49" s="8"/>
      <c r="O49" s="8"/>
      <c r="P49" s="8"/>
    </row>
    <row r="50" spans="6:19" ht="15.75" customHeight="1" x14ac:dyDescent="0.25">
      <c r="G50" s="8"/>
      <c r="H50" s="8"/>
      <c r="I50" s="8"/>
      <c r="J50" s="8"/>
      <c r="K50" s="8"/>
      <c r="L50" s="8"/>
      <c r="M50" s="8"/>
      <c r="N50" s="8"/>
      <c r="O50" s="8"/>
      <c r="P50" s="8"/>
    </row>
    <row r="51" spans="6:19" ht="15.75" customHeight="1" x14ac:dyDescent="0.25">
      <c r="G51" s="8"/>
      <c r="H51" s="8"/>
      <c r="I51" s="8"/>
      <c r="J51" s="8"/>
      <c r="K51" s="8"/>
      <c r="L51" s="8"/>
      <c r="M51" s="8"/>
      <c r="N51" s="8"/>
      <c r="O51" s="8"/>
      <c r="P51" s="8"/>
    </row>
    <row r="52" spans="6:19" ht="15.75" customHeight="1" x14ac:dyDescent="0.25">
      <c r="F52" s="10"/>
      <c r="G52" s="11"/>
      <c r="H52" s="11"/>
      <c r="I52" s="11"/>
      <c r="S52" s="12"/>
    </row>
    <row r="53" spans="6:19" ht="15.75" customHeight="1" x14ac:dyDescent="0.25">
      <c r="F53" s="11"/>
      <c r="G53" s="11"/>
      <c r="H53" s="11"/>
      <c r="I53" s="11"/>
      <c r="Q53" s="12"/>
      <c r="R53" s="12"/>
      <c r="S53" s="12"/>
    </row>
    <row r="54" spans="6:19" ht="15.75" customHeight="1" x14ac:dyDescent="0.25">
      <c r="F54" s="10"/>
      <c r="G54" s="11"/>
      <c r="H54" s="11"/>
      <c r="I54" s="11"/>
      <c r="Q54" s="12"/>
      <c r="R54" s="12"/>
      <c r="S54" s="12"/>
    </row>
    <row r="55" spans="6:19" ht="15.75" customHeight="1" x14ac:dyDescent="0.25">
      <c r="F55" s="11"/>
      <c r="G55" s="11"/>
      <c r="H55" s="11"/>
      <c r="I55" s="11"/>
      <c r="J55" s="12"/>
      <c r="K55" s="12"/>
      <c r="O55" s="12"/>
      <c r="P55" s="12"/>
    </row>
    <row r="56" spans="6:19" ht="15.75" customHeight="1" x14ac:dyDescent="0.25">
      <c r="F56" s="10"/>
      <c r="G56" s="11"/>
      <c r="H56" s="11"/>
      <c r="I56" s="11"/>
      <c r="J56" s="12"/>
      <c r="K56" s="12"/>
      <c r="L56" s="12"/>
      <c r="M56" s="12"/>
      <c r="N56" s="12"/>
      <c r="O56" s="12"/>
      <c r="P56" s="12"/>
    </row>
    <row r="57" spans="6:19" ht="15.75" customHeight="1" x14ac:dyDescent="0.25">
      <c r="F57" s="11"/>
      <c r="G57" s="11"/>
      <c r="H57" s="11"/>
      <c r="I57" s="11"/>
      <c r="L57" s="12"/>
      <c r="M57" s="12"/>
      <c r="N57" s="12"/>
    </row>
    <row r="58" spans="6:19" ht="15.75" customHeight="1" x14ac:dyDescent="0.25">
      <c r="F58" s="10"/>
      <c r="G58" s="11"/>
      <c r="H58" s="11"/>
      <c r="I58" s="11"/>
    </row>
    <row r="59" spans="6:19" ht="15.75" customHeight="1" x14ac:dyDescent="0.25">
      <c r="F59" s="11"/>
      <c r="G59" s="11"/>
      <c r="H59" s="11"/>
      <c r="I59" s="11"/>
      <c r="Q59" s="9"/>
      <c r="R59" s="9"/>
      <c r="S59" s="9"/>
    </row>
    <row r="60" spans="6:19" ht="15.75" customHeight="1" x14ac:dyDescent="0.25">
      <c r="F60" s="10"/>
      <c r="G60" s="11"/>
      <c r="H60" s="11"/>
      <c r="I60" s="11"/>
      <c r="Q60" s="9"/>
      <c r="R60" s="9"/>
      <c r="S60" s="9"/>
    </row>
    <row r="61" spans="6:19" ht="15.75" customHeight="1" x14ac:dyDescent="0.25">
      <c r="F61" s="11"/>
      <c r="G61" s="11"/>
      <c r="H61" s="11"/>
      <c r="I61" s="11"/>
      <c r="Q61" s="9"/>
      <c r="R61" s="9"/>
      <c r="S61" s="9"/>
    </row>
    <row r="62" spans="6:19" ht="15.75" customHeight="1" x14ac:dyDescent="0.25">
      <c r="F62" s="10"/>
      <c r="G62" s="11"/>
      <c r="H62" s="11"/>
      <c r="I62" s="11"/>
      <c r="L62" s="9"/>
      <c r="M62" s="9"/>
      <c r="N62" s="9"/>
      <c r="Q62" s="9"/>
      <c r="R62" s="9"/>
      <c r="S62" s="9"/>
    </row>
    <row r="63" spans="6:19" ht="15.75" customHeight="1" x14ac:dyDescent="0.25">
      <c r="F63" s="11"/>
      <c r="G63" s="11"/>
      <c r="H63" s="11"/>
      <c r="I63" s="11"/>
      <c r="L63" s="9"/>
      <c r="M63" s="9"/>
      <c r="N63" s="9"/>
      <c r="Q63" s="9"/>
      <c r="R63" s="9"/>
      <c r="S63" s="9"/>
    </row>
    <row r="64" spans="6:19" ht="15.75" customHeight="1" x14ac:dyDescent="0.25">
      <c r="F64" s="10"/>
      <c r="G64" s="11"/>
      <c r="H64" s="11"/>
      <c r="I64" s="11"/>
      <c r="L64" s="9"/>
      <c r="M64" s="9"/>
      <c r="N64" s="9"/>
      <c r="Q64" s="9"/>
      <c r="R64" s="9"/>
      <c r="S64" s="9"/>
    </row>
    <row r="65" spans="1:19" ht="15.75" customHeight="1" x14ac:dyDescent="0.25">
      <c r="F65" s="11"/>
      <c r="G65" s="11"/>
      <c r="H65" s="11"/>
      <c r="I65" s="11"/>
      <c r="L65" s="9"/>
      <c r="M65" s="9"/>
      <c r="N65" s="9"/>
      <c r="Q65" s="9"/>
      <c r="R65" s="9"/>
      <c r="S65" s="9"/>
    </row>
    <row r="66" spans="1:19" ht="15.75" customHeight="1" x14ac:dyDescent="0.25">
      <c r="F66" s="10"/>
      <c r="G66" s="11"/>
      <c r="H66" s="11"/>
      <c r="I66" s="11"/>
      <c r="L66" s="9"/>
      <c r="M66" s="9"/>
      <c r="N66" s="9"/>
    </row>
    <row r="67" spans="1:19" ht="15.75" customHeight="1" x14ac:dyDescent="0.25">
      <c r="F67" s="11"/>
      <c r="G67" s="11"/>
      <c r="H67" s="11"/>
      <c r="I67" s="11"/>
      <c r="L67" s="9"/>
      <c r="M67" s="9"/>
      <c r="N67" s="9"/>
    </row>
    <row r="68" spans="1:19" ht="15.75" customHeight="1" x14ac:dyDescent="0.25">
      <c r="A68" s="87"/>
      <c r="B68" s="87"/>
      <c r="C68" s="87"/>
      <c r="D68" s="87"/>
    </row>
    <row r="69" spans="1:19" ht="15.75" customHeight="1" x14ac:dyDescent="0.25">
      <c r="A69" s="87"/>
      <c r="B69" s="87"/>
      <c r="C69" s="87"/>
      <c r="D69" s="87"/>
    </row>
    <row r="70" spans="1:19" ht="15.75" customHeight="1" x14ac:dyDescent="0.25">
      <c r="A70" s="87"/>
      <c r="B70" s="87"/>
      <c r="C70" s="87"/>
      <c r="D70" s="87"/>
    </row>
    <row r="71" spans="1:19" ht="15.75" customHeight="1" x14ac:dyDescent="0.25">
      <c r="A71" s="87"/>
      <c r="B71" s="87"/>
      <c r="C71" s="87"/>
      <c r="D71" s="87"/>
    </row>
    <row r="72" spans="1:19" ht="15.75" customHeight="1" x14ac:dyDescent="0.25">
      <c r="A72" s="87"/>
      <c r="B72" s="87"/>
      <c r="C72" s="87"/>
      <c r="D72" s="87"/>
    </row>
    <row r="73" spans="1:19" ht="15.75" customHeight="1" x14ac:dyDescent="0.25">
      <c r="A73" s="87"/>
      <c r="B73" s="87"/>
      <c r="C73" s="87"/>
      <c r="D73" s="87"/>
    </row>
    <row r="74" spans="1:19" ht="15.75" customHeight="1" x14ac:dyDescent="0.25">
      <c r="A74" s="87"/>
      <c r="B74" s="87"/>
      <c r="C74" s="87"/>
      <c r="D74" s="87"/>
    </row>
    <row r="75" spans="1:19" ht="15.75" customHeight="1" x14ac:dyDescent="0.25">
      <c r="A75" s="87"/>
      <c r="B75" s="87"/>
      <c r="C75" s="87"/>
      <c r="D75" s="87"/>
    </row>
    <row r="76" spans="1:19" ht="15.75" customHeight="1" x14ac:dyDescent="0.25">
      <c r="A76" s="87"/>
      <c r="B76" s="87"/>
      <c r="C76" s="87"/>
      <c r="D76" s="87"/>
    </row>
    <row r="77" spans="1:19" ht="15.75" customHeight="1" x14ac:dyDescent="0.25">
      <c r="A77" s="87"/>
      <c r="B77" s="87"/>
      <c r="C77" s="87"/>
      <c r="D77" s="87"/>
    </row>
    <row r="78" spans="1:19" ht="15.75" customHeight="1" x14ac:dyDescent="0.25">
      <c r="A78" s="87"/>
      <c r="B78" s="87"/>
      <c r="C78" s="87"/>
      <c r="D78" s="87"/>
    </row>
    <row r="79" spans="1:19" ht="15.75" customHeight="1" x14ac:dyDescent="0.25">
      <c r="A79" s="87"/>
      <c r="B79" s="87"/>
      <c r="C79" s="87"/>
      <c r="D79" s="87"/>
    </row>
    <row r="80" spans="1:19" ht="15.75" customHeight="1" x14ac:dyDescent="0.25">
      <c r="A80" s="87"/>
      <c r="B80" s="87"/>
      <c r="C80" s="87"/>
      <c r="D80" s="87"/>
    </row>
    <row r="81" spans="1:4" ht="15.75" customHeight="1" x14ac:dyDescent="0.25">
      <c r="A81" s="87"/>
      <c r="B81" s="87"/>
      <c r="C81" s="87"/>
      <c r="D81" s="87"/>
    </row>
  </sheetData>
  <pageMargins left="0.17" right="0.06" top="0.36" bottom="0.42" header="0.5" footer="0.5"/>
  <pageSetup paperSize="9" orientation="landscape" horizontalDpi="4294967293" verticalDpi="300" r:id="rId1"/>
  <headerFooter alignWithMargins="0"/>
  <ignoredErrors>
    <ignoredError sqref="N25:N28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croll Bar 1">
              <controlPr defaultSize="0" autoPict="0">
                <anchor moveWithCells="1">
                  <from>
                    <xdr:col>16</xdr:col>
                    <xdr:colOff>60960</xdr:colOff>
                    <xdr:row>6</xdr:row>
                    <xdr:rowOff>76200</xdr:rowOff>
                  </from>
                  <to>
                    <xdr:col>18</xdr:col>
                    <xdr:colOff>76200</xdr:colOff>
                    <xdr:row>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Drop Down 3">
              <controlPr defaultSize="0" autoLine="0" autoPict="0">
                <anchor moveWithCells="1">
                  <from>
                    <xdr:col>3</xdr:col>
                    <xdr:colOff>0</xdr:colOff>
                    <xdr:row>16</xdr:row>
                    <xdr:rowOff>0</xdr:rowOff>
                  </from>
                  <to>
                    <xdr:col>4</xdr:col>
                    <xdr:colOff>30480</xdr:colOff>
                    <xdr:row>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Drop Down 5">
              <controlPr defaultSize="0" autoLine="0" autoPict="0">
                <anchor moveWithCells="1">
                  <from>
                    <xdr:col>1</xdr:col>
                    <xdr:colOff>7620</xdr:colOff>
                    <xdr:row>15</xdr:row>
                    <xdr:rowOff>190500</xdr:rowOff>
                  </from>
                  <to>
                    <xdr:col>2</xdr:col>
                    <xdr:colOff>563880</xdr:colOff>
                    <xdr:row>17</xdr:row>
                    <xdr:rowOff>22860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708A063-48ED-418B-84AD-C79F7DD22849}">
            <xm:f>$D$43&lt;&gt;Lists!$K$2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M1:X1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7" tint="0.59999389629810485"/>
  </sheetPr>
  <dimension ref="A1:K31"/>
  <sheetViews>
    <sheetView workbookViewId="0">
      <selection activeCell="E8" sqref="E8"/>
    </sheetView>
  </sheetViews>
  <sheetFormatPr defaultRowHeight="13.2" x14ac:dyDescent="0.25"/>
  <cols>
    <col min="1" max="1" width="16.88671875" customWidth="1"/>
    <col min="2" max="2" width="20.88671875" bestFit="1" customWidth="1"/>
    <col min="3" max="3" width="10.109375" customWidth="1"/>
    <col min="4" max="4" width="12.6640625" customWidth="1"/>
    <col min="5" max="5" width="14" bestFit="1" customWidth="1"/>
    <col min="7" max="7" width="2.33203125" customWidth="1"/>
    <col min="10" max="10" width="2.33203125" customWidth="1"/>
    <col min="11" max="11" width="23" bestFit="1" customWidth="1"/>
    <col min="12" max="20" width="9.33203125" customWidth="1"/>
  </cols>
  <sheetData>
    <row r="1" spans="1:11" x14ac:dyDescent="0.25">
      <c r="A1" s="14" t="s">
        <v>115</v>
      </c>
      <c r="B1" s="14" t="s">
        <v>22</v>
      </c>
      <c r="C1" s="14" t="s">
        <v>21</v>
      </c>
      <c r="D1" s="14" t="s">
        <v>19</v>
      </c>
      <c r="E1" s="25" t="s">
        <v>45</v>
      </c>
      <c r="F1" s="14" t="s">
        <v>41</v>
      </c>
      <c r="G1" s="39"/>
      <c r="H1" s="14" t="s">
        <v>110</v>
      </c>
      <c r="I1" s="14" t="s">
        <v>116</v>
      </c>
      <c r="J1" s="39"/>
      <c r="K1" s="14" t="s">
        <v>166</v>
      </c>
    </row>
    <row r="2" spans="1:11" s="39" customFormat="1" x14ac:dyDescent="0.25">
      <c r="A2" s="39">
        <v>2</v>
      </c>
      <c r="B2" s="39" t="s">
        <v>18</v>
      </c>
      <c r="C2" s="39" t="s">
        <v>17</v>
      </c>
      <c r="D2" s="39" t="s">
        <v>15</v>
      </c>
      <c r="F2" s="39" t="s">
        <v>34</v>
      </c>
      <c r="H2" s="80">
        <v>44927</v>
      </c>
      <c r="I2" s="81">
        <v>2023</v>
      </c>
      <c r="K2" s="39" t="s">
        <v>164</v>
      </c>
    </row>
    <row r="3" spans="1:11" s="39" customFormat="1" x14ac:dyDescent="0.25">
      <c r="A3" s="39" t="str">
        <f>INDEX($B$2:$B$7,A2)</f>
        <v>CDMX</v>
      </c>
      <c r="B3" s="39" t="s">
        <v>171</v>
      </c>
      <c r="C3" s="39" t="s">
        <v>14</v>
      </c>
      <c r="D3" s="39" t="s">
        <v>12</v>
      </c>
      <c r="E3" s="39" t="s">
        <v>15</v>
      </c>
      <c r="F3" s="39" t="s">
        <v>33</v>
      </c>
      <c r="H3" s="40">
        <f>EDATE(H2,1)</f>
        <v>44958</v>
      </c>
      <c r="I3" s="39">
        <f>I2+1</f>
        <v>2024</v>
      </c>
      <c r="K3" t="s">
        <v>165</v>
      </c>
    </row>
    <row r="4" spans="1:11" s="39" customFormat="1" x14ac:dyDescent="0.25">
      <c r="B4" s="39" t="s">
        <v>172</v>
      </c>
      <c r="C4" s="39" t="s">
        <v>11</v>
      </c>
      <c r="D4" s="39" t="s">
        <v>9</v>
      </c>
      <c r="E4" s="39" t="s">
        <v>12</v>
      </c>
      <c r="F4" s="39" t="s">
        <v>32</v>
      </c>
      <c r="H4" s="40">
        <f t="shared" ref="H4:H25" si="0">EDATE(H3,1)</f>
        <v>44986</v>
      </c>
      <c r="I4" s="40"/>
    </row>
    <row r="5" spans="1:11" s="39" customFormat="1" x14ac:dyDescent="0.25">
      <c r="B5" s="39" t="s">
        <v>173</v>
      </c>
      <c r="C5" s="39" t="s">
        <v>8</v>
      </c>
      <c r="E5" s="39" t="s">
        <v>9</v>
      </c>
      <c r="F5" s="39" t="s">
        <v>31</v>
      </c>
      <c r="H5" s="40">
        <f t="shared" si="0"/>
        <v>45017</v>
      </c>
      <c r="I5" s="40"/>
    </row>
    <row r="6" spans="1:11" s="39" customFormat="1" x14ac:dyDescent="0.25">
      <c r="B6" s="39" t="s">
        <v>174</v>
      </c>
      <c r="E6" s="39" t="s">
        <v>39</v>
      </c>
      <c r="F6" s="39" t="s">
        <v>30</v>
      </c>
      <c r="H6" s="40">
        <f t="shared" si="0"/>
        <v>45047</v>
      </c>
      <c r="I6" s="40"/>
    </row>
    <row r="7" spans="1:11" s="39" customFormat="1" x14ac:dyDescent="0.25">
      <c r="E7" s="39" t="s">
        <v>44</v>
      </c>
      <c r="H7" s="40">
        <f t="shared" si="0"/>
        <v>45078</v>
      </c>
      <c r="I7" s="40"/>
    </row>
    <row r="8" spans="1:11" s="39" customFormat="1" x14ac:dyDescent="0.25">
      <c r="E8" s="39" t="s">
        <v>43</v>
      </c>
      <c r="H8" s="40">
        <f t="shared" si="0"/>
        <v>45108</v>
      </c>
      <c r="I8" s="40"/>
    </row>
    <row r="9" spans="1:11" s="39" customFormat="1" x14ac:dyDescent="0.25">
      <c r="H9" s="40">
        <f t="shared" si="0"/>
        <v>45139</v>
      </c>
      <c r="I9" s="40"/>
    </row>
    <row r="10" spans="1:11" s="39" customFormat="1" x14ac:dyDescent="0.25">
      <c r="H10" s="40">
        <f t="shared" si="0"/>
        <v>45170</v>
      </c>
      <c r="I10" s="40"/>
    </row>
    <row r="11" spans="1:11" s="39" customFormat="1" x14ac:dyDescent="0.25">
      <c r="H11" s="40">
        <f t="shared" si="0"/>
        <v>45200</v>
      </c>
      <c r="I11" s="40"/>
    </row>
    <row r="12" spans="1:11" s="39" customFormat="1" x14ac:dyDescent="0.25">
      <c r="H12" s="40">
        <f t="shared" si="0"/>
        <v>45231</v>
      </c>
      <c r="I12" s="40"/>
    </row>
    <row r="13" spans="1:11" s="39" customFormat="1" x14ac:dyDescent="0.25">
      <c r="H13" s="40">
        <f t="shared" si="0"/>
        <v>45261</v>
      </c>
      <c r="I13" s="40"/>
    </row>
    <row r="14" spans="1:11" s="39" customFormat="1" x14ac:dyDescent="0.25">
      <c r="H14" s="40">
        <f t="shared" si="0"/>
        <v>45292</v>
      </c>
      <c r="I14" s="40"/>
    </row>
    <row r="15" spans="1:11" s="39" customFormat="1" x14ac:dyDescent="0.25">
      <c r="H15" s="40">
        <f t="shared" si="0"/>
        <v>45323</v>
      </c>
      <c r="I15" s="40"/>
    </row>
    <row r="16" spans="1:11" s="39" customFormat="1" x14ac:dyDescent="0.25">
      <c r="H16" s="40">
        <f t="shared" si="0"/>
        <v>45352</v>
      </c>
      <c r="I16" s="40"/>
    </row>
    <row r="17" spans="8:9" s="39" customFormat="1" x14ac:dyDescent="0.25">
      <c r="H17" s="40">
        <f t="shared" si="0"/>
        <v>45383</v>
      </c>
      <c r="I17" s="40"/>
    </row>
    <row r="18" spans="8:9" s="39" customFormat="1" x14ac:dyDescent="0.25">
      <c r="H18" s="40">
        <f t="shared" si="0"/>
        <v>45413</v>
      </c>
      <c r="I18" s="40"/>
    </row>
    <row r="19" spans="8:9" s="39" customFormat="1" x14ac:dyDescent="0.25">
      <c r="H19" s="40">
        <f t="shared" si="0"/>
        <v>45444</v>
      </c>
      <c r="I19" s="40"/>
    </row>
    <row r="20" spans="8:9" s="39" customFormat="1" x14ac:dyDescent="0.25">
      <c r="H20" s="40">
        <f t="shared" si="0"/>
        <v>45474</v>
      </c>
      <c r="I20" s="40"/>
    </row>
    <row r="21" spans="8:9" s="39" customFormat="1" x14ac:dyDescent="0.25">
      <c r="H21" s="40">
        <f t="shared" si="0"/>
        <v>45505</v>
      </c>
      <c r="I21" s="40"/>
    </row>
    <row r="22" spans="8:9" s="39" customFormat="1" x14ac:dyDescent="0.25">
      <c r="H22" s="40">
        <f t="shared" si="0"/>
        <v>45536</v>
      </c>
      <c r="I22" s="40"/>
    </row>
    <row r="23" spans="8:9" s="39" customFormat="1" x14ac:dyDescent="0.25">
      <c r="H23" s="40">
        <f t="shared" si="0"/>
        <v>45566</v>
      </c>
      <c r="I23" s="40"/>
    </row>
    <row r="24" spans="8:9" s="39" customFormat="1" x14ac:dyDescent="0.25">
      <c r="H24" s="40">
        <f t="shared" si="0"/>
        <v>45597</v>
      </c>
      <c r="I24" s="40"/>
    </row>
    <row r="25" spans="8:9" s="39" customFormat="1" x14ac:dyDescent="0.25">
      <c r="H25" s="40">
        <f t="shared" si="0"/>
        <v>45627</v>
      </c>
      <c r="I25" s="40"/>
    </row>
    <row r="26" spans="8:9" s="39" customFormat="1" x14ac:dyDescent="0.25">
      <c r="H26" s="41"/>
      <c r="I26" s="41"/>
    </row>
    <row r="27" spans="8:9" s="39" customFormat="1" x14ac:dyDescent="0.25"/>
    <row r="28" spans="8:9" s="39" customFormat="1" x14ac:dyDescent="0.25"/>
    <row r="29" spans="8:9" s="39" customFormat="1" x14ac:dyDescent="0.25"/>
    <row r="30" spans="8:9" s="39" customFormat="1" x14ac:dyDescent="0.25"/>
    <row r="31" spans="8:9" s="39" customFormat="1" x14ac:dyDescent="0.25"/>
  </sheetData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theme="4" tint="-0.249977111117893"/>
  </sheetPr>
  <dimension ref="A1:D35"/>
  <sheetViews>
    <sheetView workbookViewId="0">
      <selection activeCell="E8" sqref="E8"/>
    </sheetView>
  </sheetViews>
  <sheetFormatPr defaultRowHeight="13.2" x14ac:dyDescent="0.25"/>
  <cols>
    <col min="1" max="1" width="14.109375" bestFit="1" customWidth="1"/>
    <col min="2" max="2" width="6.109375" bestFit="1" customWidth="1"/>
    <col min="4" max="4" width="12.5546875" style="2" bestFit="1" customWidth="1"/>
  </cols>
  <sheetData>
    <row r="1" spans="1:4" x14ac:dyDescent="0.25">
      <c r="A1" s="15" t="s">
        <v>23</v>
      </c>
      <c r="B1" s="15" t="s">
        <v>37</v>
      </c>
      <c r="C1" s="15" t="s">
        <v>36</v>
      </c>
      <c r="D1" s="16" t="s">
        <v>35</v>
      </c>
    </row>
    <row r="2" spans="1:4" s="39" customFormat="1" x14ac:dyDescent="0.25">
      <c r="A2" s="39" t="s">
        <v>171</v>
      </c>
      <c r="B2" s="39">
        <v>2</v>
      </c>
      <c r="C2" s="39" t="s">
        <v>34</v>
      </c>
      <c r="D2" s="42">
        <v>1362.45</v>
      </c>
    </row>
    <row r="3" spans="1:4" s="39" customFormat="1" x14ac:dyDescent="0.25">
      <c r="A3" s="39" t="s">
        <v>171</v>
      </c>
      <c r="B3" s="39">
        <v>2</v>
      </c>
      <c r="C3" s="39" t="s">
        <v>32</v>
      </c>
      <c r="D3" s="42">
        <v>1116</v>
      </c>
    </row>
    <row r="4" spans="1:4" s="39" customFormat="1" x14ac:dyDescent="0.25">
      <c r="A4" s="39" t="s">
        <v>171</v>
      </c>
      <c r="B4" s="39">
        <v>2</v>
      </c>
      <c r="C4" s="39" t="s">
        <v>31</v>
      </c>
      <c r="D4" s="42">
        <v>1038.5</v>
      </c>
    </row>
    <row r="5" spans="1:4" s="39" customFormat="1" x14ac:dyDescent="0.25">
      <c r="A5" s="39" t="s">
        <v>171</v>
      </c>
      <c r="B5" s="39">
        <v>2</v>
      </c>
      <c r="C5" s="39" t="s">
        <v>30</v>
      </c>
      <c r="D5" s="42">
        <v>988</v>
      </c>
    </row>
    <row r="6" spans="1:4" s="39" customFormat="1" x14ac:dyDescent="0.25">
      <c r="A6" s="39" t="s">
        <v>171</v>
      </c>
      <c r="B6" s="39">
        <v>2</v>
      </c>
      <c r="C6" s="39" t="s">
        <v>33</v>
      </c>
      <c r="D6" s="42">
        <v>809.1</v>
      </c>
    </row>
    <row r="7" spans="1:4" s="39" customFormat="1" x14ac:dyDescent="0.25">
      <c r="A7" s="39" t="s">
        <v>172</v>
      </c>
      <c r="B7" s="39">
        <v>3</v>
      </c>
      <c r="C7" s="39" t="s">
        <v>31</v>
      </c>
      <c r="D7" s="42">
        <v>247.81050000000002</v>
      </c>
    </row>
    <row r="8" spans="1:4" s="39" customFormat="1" x14ac:dyDescent="0.25">
      <c r="A8" s="39" t="s">
        <v>172</v>
      </c>
      <c r="B8" s="39">
        <v>3</v>
      </c>
      <c r="C8" s="39" t="s">
        <v>33</v>
      </c>
      <c r="D8" s="42">
        <v>239.68350000000001</v>
      </c>
    </row>
    <row r="9" spans="1:4" s="39" customFormat="1" x14ac:dyDescent="0.25">
      <c r="A9" s="39" t="s">
        <v>172</v>
      </c>
      <c r="B9" s="39">
        <v>3</v>
      </c>
      <c r="C9" s="39" t="s">
        <v>32</v>
      </c>
      <c r="D9" s="42">
        <v>213.79049999999998</v>
      </c>
    </row>
    <row r="10" spans="1:4" s="39" customFormat="1" x14ac:dyDescent="0.25">
      <c r="A10" s="39" t="s">
        <v>172</v>
      </c>
      <c r="B10" s="39">
        <v>3</v>
      </c>
      <c r="C10" s="39" t="s">
        <v>30</v>
      </c>
      <c r="D10" s="42">
        <v>213</v>
      </c>
    </row>
    <row r="11" spans="1:4" s="39" customFormat="1" x14ac:dyDescent="0.25">
      <c r="A11" s="39" t="s">
        <v>172</v>
      </c>
      <c r="B11" s="39">
        <v>3</v>
      </c>
      <c r="C11" s="39" t="s">
        <v>34</v>
      </c>
      <c r="D11" s="42">
        <v>189.22050000000002</v>
      </c>
    </row>
    <row r="12" spans="1:4" s="39" customFormat="1" x14ac:dyDescent="0.25">
      <c r="A12" s="39" t="s">
        <v>173</v>
      </c>
      <c r="B12" s="39">
        <v>4</v>
      </c>
      <c r="C12" s="39" t="s">
        <v>33</v>
      </c>
      <c r="D12" s="42">
        <v>175.95900000000003</v>
      </c>
    </row>
    <row r="13" spans="1:4" s="39" customFormat="1" x14ac:dyDescent="0.25">
      <c r="A13" s="39" t="s">
        <v>173</v>
      </c>
      <c r="B13" s="39">
        <v>4</v>
      </c>
      <c r="C13" s="39" t="s">
        <v>32</v>
      </c>
      <c r="D13" s="42">
        <v>151.65990000000002</v>
      </c>
    </row>
    <row r="14" spans="1:4" s="39" customFormat="1" x14ac:dyDescent="0.25">
      <c r="A14" s="39" t="s">
        <v>173</v>
      </c>
      <c r="B14" s="39">
        <v>4</v>
      </c>
      <c r="C14" s="39" t="s">
        <v>31</v>
      </c>
      <c r="D14" s="42">
        <v>140.34825000000001</v>
      </c>
    </row>
    <row r="15" spans="1:4" s="39" customFormat="1" x14ac:dyDescent="0.25">
      <c r="A15" s="39" t="s">
        <v>173</v>
      </c>
      <c r="B15" s="39">
        <v>4</v>
      </c>
      <c r="C15" s="39" t="s">
        <v>34</v>
      </c>
      <c r="D15" s="42">
        <v>124.2675</v>
      </c>
    </row>
    <row r="16" spans="1:4" s="39" customFormat="1" x14ac:dyDescent="0.25">
      <c r="A16" s="39" t="s">
        <v>173</v>
      </c>
      <c r="B16" s="39">
        <v>4</v>
      </c>
      <c r="C16" s="39" t="s">
        <v>30</v>
      </c>
      <c r="D16" s="42">
        <v>122</v>
      </c>
    </row>
    <row r="17" spans="1:4" s="39" customFormat="1" x14ac:dyDescent="0.25">
      <c r="A17" s="39" t="s">
        <v>174</v>
      </c>
      <c r="B17" s="39">
        <v>5</v>
      </c>
      <c r="C17" s="39" t="s">
        <v>34</v>
      </c>
      <c r="D17" s="42">
        <v>175.95900000000003</v>
      </c>
    </row>
    <row r="18" spans="1:4" s="39" customFormat="1" x14ac:dyDescent="0.25">
      <c r="A18" s="39" t="s">
        <v>174</v>
      </c>
      <c r="B18" s="39">
        <v>5</v>
      </c>
      <c r="C18" s="39" t="s">
        <v>30</v>
      </c>
      <c r="D18" s="42">
        <v>133</v>
      </c>
    </row>
    <row r="19" spans="1:4" s="39" customFormat="1" x14ac:dyDescent="0.25">
      <c r="A19" s="39" t="s">
        <v>174</v>
      </c>
      <c r="B19" s="39">
        <v>5</v>
      </c>
      <c r="C19" s="39" t="s">
        <v>33</v>
      </c>
      <c r="D19" s="42">
        <v>114.03</v>
      </c>
    </row>
    <row r="20" spans="1:4" s="39" customFormat="1" x14ac:dyDescent="0.25">
      <c r="A20" s="39" t="s">
        <v>174</v>
      </c>
      <c r="B20" s="39">
        <v>5</v>
      </c>
      <c r="C20" s="39" t="s">
        <v>32</v>
      </c>
      <c r="D20" s="42">
        <v>105.52500000000001</v>
      </c>
    </row>
    <row r="21" spans="1:4" s="39" customFormat="1" x14ac:dyDescent="0.25">
      <c r="A21" s="39" t="s">
        <v>174</v>
      </c>
      <c r="B21" s="39">
        <v>5</v>
      </c>
      <c r="C21" s="39" t="s">
        <v>31</v>
      </c>
      <c r="D21" s="42">
        <v>99.697499999999991</v>
      </c>
    </row>
    <row r="22" spans="1:4" s="39" customFormat="1" x14ac:dyDescent="0.25">
      <c r="A22" s="39" t="s">
        <v>18</v>
      </c>
      <c r="B22" s="39">
        <v>1</v>
      </c>
      <c r="C22" s="39" t="s">
        <v>34</v>
      </c>
      <c r="D22" s="42">
        <f>SUMIF($C$2:$C$21,C22,$D$2:$D$21)</f>
        <v>1851.8970000000002</v>
      </c>
    </row>
    <row r="23" spans="1:4" s="39" customFormat="1" x14ac:dyDescent="0.25">
      <c r="A23" s="39" t="s">
        <v>18</v>
      </c>
      <c r="B23" s="39">
        <v>1</v>
      </c>
      <c r="C23" s="39" t="s">
        <v>33</v>
      </c>
      <c r="D23" s="42">
        <f>SUMIF($C$2:$C$21,C23,$D$2:$D$21)</f>
        <v>1338.7725</v>
      </c>
    </row>
    <row r="24" spans="1:4" s="39" customFormat="1" x14ac:dyDescent="0.25">
      <c r="A24" s="39" t="s">
        <v>18</v>
      </c>
      <c r="B24" s="39">
        <v>1</v>
      </c>
      <c r="C24" s="39" t="s">
        <v>32</v>
      </c>
      <c r="D24" s="42">
        <f>SUMIF($C$2:$C$21,C24,$D$2:$D$21)</f>
        <v>1586.9754000000003</v>
      </c>
    </row>
    <row r="25" spans="1:4" s="39" customFormat="1" x14ac:dyDescent="0.25">
      <c r="A25" s="39" t="s">
        <v>18</v>
      </c>
      <c r="B25" s="39">
        <v>1</v>
      </c>
      <c r="C25" s="39" t="s">
        <v>31</v>
      </c>
      <c r="D25" s="42">
        <f>SUMIF($C$2:$C$21,C25,$D$2:$D$21)</f>
        <v>1526.35625</v>
      </c>
    </row>
    <row r="26" spans="1:4" s="39" customFormat="1" x14ac:dyDescent="0.25">
      <c r="A26" s="39" t="s">
        <v>18</v>
      </c>
      <c r="B26" s="39">
        <v>1</v>
      </c>
      <c r="C26" s="39" t="s">
        <v>30</v>
      </c>
      <c r="D26" s="42">
        <f>SUMIF($C$2:$C$21,C26,$D$2:$D$21)</f>
        <v>1456</v>
      </c>
    </row>
    <row r="27" spans="1:4" s="39" customFormat="1" x14ac:dyDescent="0.25">
      <c r="D27" s="42"/>
    </row>
    <row r="28" spans="1:4" s="39" customFormat="1" x14ac:dyDescent="0.25">
      <c r="D28" s="42"/>
    </row>
    <row r="29" spans="1:4" s="39" customFormat="1" x14ac:dyDescent="0.25">
      <c r="D29" s="42"/>
    </row>
    <row r="30" spans="1:4" s="39" customFormat="1" x14ac:dyDescent="0.25">
      <c r="D30" s="42"/>
    </row>
    <row r="31" spans="1:4" s="39" customFormat="1" x14ac:dyDescent="0.25">
      <c r="D31" s="42"/>
    </row>
    <row r="32" spans="1:4" s="39" customFormat="1" x14ac:dyDescent="0.25">
      <c r="D32" s="42"/>
    </row>
    <row r="33" spans="1:4" s="39" customFormat="1" x14ac:dyDescent="0.25">
      <c r="D33" s="42"/>
    </row>
    <row r="34" spans="1:4" s="39" customFormat="1" x14ac:dyDescent="0.25">
      <c r="D34" s="42"/>
    </row>
    <row r="35" spans="1:4" x14ac:dyDescent="0.25">
      <c r="A35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>
    <tabColor theme="4" tint="-0.249977111117893"/>
  </sheetPr>
  <dimension ref="A1:J38"/>
  <sheetViews>
    <sheetView workbookViewId="0">
      <selection activeCell="E8" sqref="E8"/>
    </sheetView>
  </sheetViews>
  <sheetFormatPr defaultColWidth="9.109375" defaultRowHeight="13.2" x14ac:dyDescent="0.25"/>
  <cols>
    <col min="1" max="1" width="14.5546875" style="1" bestFit="1" customWidth="1"/>
    <col min="2" max="2" width="10.88671875" style="1" bestFit="1" customWidth="1"/>
    <col min="3" max="3" width="9.109375" style="1"/>
    <col min="4" max="5" width="12.33203125" style="1" customWidth="1"/>
    <col min="6" max="16384" width="9.109375" style="1"/>
  </cols>
  <sheetData>
    <row r="1" spans="1:10" ht="13.8" x14ac:dyDescent="0.25">
      <c r="A1" s="27" t="s">
        <v>86</v>
      </c>
      <c r="B1" s="15" t="s">
        <v>99</v>
      </c>
      <c r="C1" s="27" t="s">
        <v>100</v>
      </c>
      <c r="D1" s="27">
        <f>Lists!I2</f>
        <v>2023</v>
      </c>
      <c r="E1" s="27">
        <f>Lists!I3</f>
        <v>2024</v>
      </c>
    </row>
    <row r="2" spans="1:10" s="39" customFormat="1" ht="13.8" x14ac:dyDescent="0.25">
      <c r="A2" s="43" t="s">
        <v>171</v>
      </c>
      <c r="B2" s="39" t="s">
        <v>196</v>
      </c>
      <c r="C2" s="44" t="s">
        <v>100</v>
      </c>
      <c r="D2" s="45">
        <v>1264337.6000000001</v>
      </c>
      <c r="E2" s="45">
        <v>1408528</v>
      </c>
      <c r="H2" s="39" t="s">
        <v>90</v>
      </c>
      <c r="I2" s="39" t="s">
        <v>196</v>
      </c>
      <c r="J2" s="39" t="e">
        <f>VLOOKUP(B2,$H$2:$I$6,2,FALSE)</f>
        <v>#N/A</v>
      </c>
    </row>
    <row r="3" spans="1:10" s="39" customFormat="1" ht="13.8" x14ac:dyDescent="0.25">
      <c r="A3" s="43" t="s">
        <v>171</v>
      </c>
      <c r="B3" s="39" t="s">
        <v>197</v>
      </c>
      <c r="C3" s="44" t="s">
        <v>100</v>
      </c>
      <c r="D3" s="45">
        <v>1784947.2</v>
      </c>
      <c r="E3" s="45">
        <v>1549380.8</v>
      </c>
      <c r="H3" s="39" t="s">
        <v>91</v>
      </c>
      <c r="I3" s="39" t="s">
        <v>197</v>
      </c>
      <c r="J3" s="39" t="e">
        <f t="shared" ref="J3:J26" si="0">VLOOKUP(B3,$H$2:$I$6,2,FALSE)</f>
        <v>#N/A</v>
      </c>
    </row>
    <row r="4" spans="1:10" s="39" customFormat="1" ht="13.8" x14ac:dyDescent="0.25">
      <c r="A4" s="43" t="s">
        <v>171</v>
      </c>
      <c r="B4" s="39" t="s">
        <v>198</v>
      </c>
      <c r="C4" s="44" t="s">
        <v>100</v>
      </c>
      <c r="D4" s="45">
        <v>1859320</v>
      </c>
      <c r="E4" s="45">
        <v>1478954.4</v>
      </c>
      <c r="H4" s="39" t="s">
        <v>92</v>
      </c>
      <c r="I4" s="39" t="s">
        <v>198</v>
      </c>
      <c r="J4" s="39" t="e">
        <f t="shared" si="0"/>
        <v>#N/A</v>
      </c>
    </row>
    <row r="5" spans="1:10" s="39" customFormat="1" ht="13.8" x14ac:dyDescent="0.25">
      <c r="A5" s="43" t="s">
        <v>171</v>
      </c>
      <c r="B5" s="39" t="s">
        <v>199</v>
      </c>
      <c r="C5" s="44" t="s">
        <v>100</v>
      </c>
      <c r="D5" s="45">
        <v>1859320</v>
      </c>
      <c r="E5" s="45">
        <v>1056396</v>
      </c>
      <c r="H5" s="39" t="s">
        <v>93</v>
      </c>
      <c r="I5" s="39" t="s">
        <v>199</v>
      </c>
      <c r="J5" s="39" t="e">
        <f t="shared" si="0"/>
        <v>#N/A</v>
      </c>
    </row>
    <row r="6" spans="1:10" s="39" customFormat="1" ht="13.8" x14ac:dyDescent="0.25">
      <c r="A6" s="43" t="s">
        <v>171</v>
      </c>
      <c r="B6" s="39" t="s">
        <v>200</v>
      </c>
      <c r="C6" s="44" t="s">
        <v>100</v>
      </c>
      <c r="D6" s="45">
        <v>669355.19999999972</v>
      </c>
      <c r="E6" s="45">
        <v>1549380.7999999998</v>
      </c>
      <c r="H6" s="39" t="s">
        <v>79</v>
      </c>
      <c r="I6" s="39" t="s">
        <v>200</v>
      </c>
      <c r="J6" s="39" t="e">
        <f t="shared" si="0"/>
        <v>#N/A</v>
      </c>
    </row>
    <row r="7" spans="1:10" s="39" customFormat="1" ht="13.8" x14ac:dyDescent="0.25">
      <c r="A7" s="43" t="s">
        <v>172</v>
      </c>
      <c r="B7" s="39" t="s">
        <v>196</v>
      </c>
      <c r="C7" s="44" t="s">
        <v>100</v>
      </c>
      <c r="D7" s="46">
        <v>922134.4</v>
      </c>
      <c r="E7" s="46">
        <v>1481154.4</v>
      </c>
      <c r="J7" s="39" t="e">
        <f t="shared" si="0"/>
        <v>#N/A</v>
      </c>
    </row>
    <row r="8" spans="1:10" s="39" customFormat="1" ht="13.8" x14ac:dyDescent="0.25">
      <c r="A8" s="43" t="s">
        <v>172</v>
      </c>
      <c r="B8" s="39" t="s">
        <v>197</v>
      </c>
      <c r="C8" s="44" t="s">
        <v>100</v>
      </c>
      <c r="D8" s="46">
        <v>1193350.3999999999</v>
      </c>
      <c r="E8" s="46">
        <v>1211853.5999999999</v>
      </c>
      <c r="J8" s="39" t="e">
        <f t="shared" si="0"/>
        <v>#N/A</v>
      </c>
    </row>
    <row r="9" spans="1:10" s="39" customFormat="1" ht="13.8" x14ac:dyDescent="0.25">
      <c r="A9" s="43" t="s">
        <v>172</v>
      </c>
      <c r="B9" s="39" t="s">
        <v>198</v>
      </c>
      <c r="C9" s="44" t="s">
        <v>100</v>
      </c>
      <c r="D9" s="46">
        <v>1084864</v>
      </c>
      <c r="E9" s="46">
        <v>1077203.2</v>
      </c>
      <c r="J9" s="39" t="e">
        <f t="shared" si="0"/>
        <v>#N/A</v>
      </c>
    </row>
    <row r="10" spans="1:10" s="39" customFormat="1" ht="13.8" x14ac:dyDescent="0.25">
      <c r="A10" s="43" t="s">
        <v>172</v>
      </c>
      <c r="B10" s="39" t="s">
        <v>199</v>
      </c>
      <c r="C10" s="44" t="s">
        <v>100</v>
      </c>
      <c r="D10" s="46">
        <v>922134.4</v>
      </c>
      <c r="E10" s="46">
        <v>1481154.4</v>
      </c>
      <c r="J10" s="39" t="e">
        <f t="shared" si="0"/>
        <v>#N/A</v>
      </c>
    </row>
    <row r="11" spans="1:10" s="39" customFormat="1" ht="13.8" x14ac:dyDescent="0.25">
      <c r="A11" s="43" t="s">
        <v>172</v>
      </c>
      <c r="B11" s="39" t="s">
        <v>200</v>
      </c>
      <c r="C11" s="44" t="s">
        <v>100</v>
      </c>
      <c r="D11" s="46">
        <v>1301836.7999999993</v>
      </c>
      <c r="E11" s="46">
        <v>1481154.4</v>
      </c>
      <c r="J11" s="39" t="e">
        <f t="shared" si="0"/>
        <v>#N/A</v>
      </c>
    </row>
    <row r="12" spans="1:10" s="39" customFormat="1" ht="13.8" x14ac:dyDescent="0.25">
      <c r="A12" s="43" t="s">
        <v>173</v>
      </c>
      <c r="B12" s="39" t="s">
        <v>196</v>
      </c>
      <c r="C12" s="44" t="s">
        <v>100</v>
      </c>
      <c r="D12" s="46">
        <v>776291.4</v>
      </c>
      <c r="E12" s="46">
        <v>1038099.48</v>
      </c>
      <c r="J12" s="39" t="e">
        <f t="shared" si="0"/>
        <v>#N/A</v>
      </c>
    </row>
    <row r="13" spans="1:10" s="39" customFormat="1" ht="13.8" x14ac:dyDescent="0.25">
      <c r="A13" s="43" t="s">
        <v>173</v>
      </c>
      <c r="B13" s="39" t="s">
        <v>197</v>
      </c>
      <c r="C13" s="44" t="s">
        <v>100</v>
      </c>
      <c r="D13" s="46">
        <v>1004612.4</v>
      </c>
      <c r="E13" s="46">
        <v>849354.12</v>
      </c>
      <c r="J13" s="39" t="e">
        <f t="shared" si="0"/>
        <v>#N/A</v>
      </c>
    </row>
    <row r="14" spans="1:10" s="39" customFormat="1" ht="13.8" x14ac:dyDescent="0.25">
      <c r="A14" s="43" t="s">
        <v>173</v>
      </c>
      <c r="B14" s="39" t="s">
        <v>198</v>
      </c>
      <c r="C14" s="44" t="s">
        <v>100</v>
      </c>
      <c r="D14" s="46">
        <v>913284</v>
      </c>
      <c r="E14" s="46">
        <v>754981.44000000006</v>
      </c>
      <c r="J14" s="39" t="e">
        <f t="shared" si="0"/>
        <v>#N/A</v>
      </c>
    </row>
    <row r="15" spans="1:10" s="39" customFormat="1" ht="13.8" x14ac:dyDescent="0.25">
      <c r="A15" s="43" t="s">
        <v>173</v>
      </c>
      <c r="B15" s="39" t="s">
        <v>199</v>
      </c>
      <c r="C15" s="44" t="s">
        <v>100</v>
      </c>
      <c r="D15" s="46">
        <v>776291.4</v>
      </c>
      <c r="E15" s="46">
        <v>1038099.48</v>
      </c>
      <c r="J15" s="39" t="e">
        <f t="shared" si="0"/>
        <v>#N/A</v>
      </c>
    </row>
    <row r="16" spans="1:10" s="39" customFormat="1" ht="13.8" x14ac:dyDescent="0.25">
      <c r="A16" s="43" t="s">
        <v>173</v>
      </c>
      <c r="B16" s="39" t="s">
        <v>200</v>
      </c>
      <c r="C16" s="44" t="s">
        <v>100</v>
      </c>
      <c r="D16" s="46">
        <v>1095940.7999999993</v>
      </c>
      <c r="E16" s="46">
        <v>1038099.4799999999</v>
      </c>
      <c r="J16" s="39" t="e">
        <f t="shared" si="0"/>
        <v>#N/A</v>
      </c>
    </row>
    <row r="17" spans="1:10" s="39" customFormat="1" ht="13.8" x14ac:dyDescent="0.25">
      <c r="A17" s="43" t="s">
        <v>174</v>
      </c>
      <c r="B17" s="39" t="s">
        <v>196</v>
      </c>
      <c r="C17" s="44" t="s">
        <v>100</v>
      </c>
      <c r="D17" s="46">
        <v>1215155.24</v>
      </c>
      <c r="E17" s="46">
        <v>1808848.8</v>
      </c>
      <c r="J17" s="39" t="e">
        <f t="shared" si="0"/>
        <v>#N/A</v>
      </c>
    </row>
    <row r="18" spans="1:10" s="39" customFormat="1" ht="13.8" x14ac:dyDescent="0.25">
      <c r="A18" s="43" t="s">
        <v>174</v>
      </c>
      <c r="B18" s="39" t="s">
        <v>197</v>
      </c>
      <c r="C18" s="44" t="s">
        <v>100</v>
      </c>
      <c r="D18" s="46">
        <v>1572553.84</v>
      </c>
      <c r="E18" s="46">
        <v>1479967.2</v>
      </c>
      <c r="J18" s="39" t="e">
        <f t="shared" si="0"/>
        <v>#N/A</v>
      </c>
    </row>
    <row r="19" spans="1:10" s="39" customFormat="1" ht="13.8" x14ac:dyDescent="0.25">
      <c r="A19" s="43" t="s">
        <v>174</v>
      </c>
      <c r="B19" s="39" t="s">
        <v>198</v>
      </c>
      <c r="C19" s="44" t="s">
        <v>100</v>
      </c>
      <c r="D19" s="46">
        <v>1215155.24</v>
      </c>
      <c r="E19" s="46">
        <v>1808848.8</v>
      </c>
      <c r="J19" s="39" t="e">
        <f t="shared" si="0"/>
        <v>#N/A</v>
      </c>
    </row>
    <row r="20" spans="1:10" s="39" customFormat="1" ht="13.8" x14ac:dyDescent="0.25">
      <c r="A20" s="43" t="s">
        <v>174</v>
      </c>
      <c r="B20" s="39" t="s">
        <v>199</v>
      </c>
      <c r="C20" s="44" t="s">
        <v>100</v>
      </c>
      <c r="D20" s="46">
        <v>1093639.716</v>
      </c>
      <c r="E20" s="46">
        <v>1627963.9200000002</v>
      </c>
      <c r="J20" s="39" t="e">
        <f t="shared" si="0"/>
        <v>#N/A</v>
      </c>
    </row>
    <row r="21" spans="1:10" s="39" customFormat="1" ht="13.8" x14ac:dyDescent="0.25">
      <c r="A21" s="43" t="s">
        <v>174</v>
      </c>
      <c r="B21" s="39" t="s">
        <v>200</v>
      </c>
      <c r="C21" s="44" t="s">
        <v>100</v>
      </c>
      <c r="D21" s="46">
        <v>2051467.9639999997</v>
      </c>
      <c r="E21" s="46">
        <v>1496411.2800000003</v>
      </c>
      <c r="J21" s="39" t="e">
        <f t="shared" si="0"/>
        <v>#N/A</v>
      </c>
    </row>
    <row r="22" spans="1:10" s="39" customFormat="1" ht="13.8" x14ac:dyDescent="0.25">
      <c r="A22" s="43" t="s">
        <v>18</v>
      </c>
      <c r="B22" s="39" t="s">
        <v>196</v>
      </c>
      <c r="C22" s="44" t="s">
        <v>100</v>
      </c>
      <c r="D22" s="46">
        <f>SUMIFS(D$2:D$21,$B$2:$B$21,$B22)</f>
        <v>4177918.6399999997</v>
      </c>
      <c r="E22" s="46">
        <f>SUMIFS(E$2:E$21,$B$2:$B$21,$B22)</f>
        <v>5736630.6799999997</v>
      </c>
      <c r="J22" s="39" t="e">
        <f t="shared" si="0"/>
        <v>#N/A</v>
      </c>
    </row>
    <row r="23" spans="1:10" s="39" customFormat="1" ht="13.8" x14ac:dyDescent="0.25">
      <c r="A23" s="43" t="s">
        <v>18</v>
      </c>
      <c r="B23" s="39" t="s">
        <v>197</v>
      </c>
      <c r="C23" s="44" t="s">
        <v>100</v>
      </c>
      <c r="D23" s="46">
        <f t="shared" ref="D23:E26" si="1">SUMIFS(D$2:D$21,$B$2:$B$21,$B23)</f>
        <v>5555463.8399999999</v>
      </c>
      <c r="E23" s="46">
        <f t="shared" si="1"/>
        <v>5090555.72</v>
      </c>
      <c r="J23" s="39" t="e">
        <f t="shared" si="0"/>
        <v>#N/A</v>
      </c>
    </row>
    <row r="24" spans="1:10" s="39" customFormat="1" ht="13.8" x14ac:dyDescent="0.25">
      <c r="A24" s="43" t="s">
        <v>18</v>
      </c>
      <c r="B24" s="39" t="s">
        <v>198</v>
      </c>
      <c r="C24" s="44" t="s">
        <v>100</v>
      </c>
      <c r="D24" s="46">
        <f t="shared" si="1"/>
        <v>5072623.24</v>
      </c>
      <c r="E24" s="46">
        <f t="shared" si="1"/>
        <v>5119987.84</v>
      </c>
      <c r="J24" s="39" t="e">
        <f t="shared" si="0"/>
        <v>#N/A</v>
      </c>
    </row>
    <row r="25" spans="1:10" s="39" customFormat="1" ht="13.8" x14ac:dyDescent="0.25">
      <c r="A25" s="43" t="s">
        <v>18</v>
      </c>
      <c r="B25" s="39" t="s">
        <v>199</v>
      </c>
      <c r="C25" s="44" t="s">
        <v>100</v>
      </c>
      <c r="D25" s="46">
        <f t="shared" si="1"/>
        <v>4651385.5159999998</v>
      </c>
      <c r="E25" s="46">
        <f t="shared" si="1"/>
        <v>5203613.8</v>
      </c>
      <c r="J25" s="39" t="e">
        <f t="shared" si="0"/>
        <v>#N/A</v>
      </c>
    </row>
    <row r="26" spans="1:10" s="39" customFormat="1" ht="13.8" x14ac:dyDescent="0.25">
      <c r="A26" s="43" t="s">
        <v>18</v>
      </c>
      <c r="B26" s="39" t="s">
        <v>200</v>
      </c>
      <c r="C26" s="44" t="s">
        <v>100</v>
      </c>
      <c r="D26" s="46">
        <f t="shared" si="1"/>
        <v>5118600.7639999986</v>
      </c>
      <c r="E26" s="46">
        <f t="shared" si="1"/>
        <v>5565045.96</v>
      </c>
      <c r="J26" s="39" t="e">
        <f t="shared" si="0"/>
        <v>#N/A</v>
      </c>
    </row>
    <row r="27" spans="1:10" s="39" customFormat="1" x14ac:dyDescent="0.25">
      <c r="D27" s="45"/>
      <c r="E27" s="45"/>
    </row>
    <row r="28" spans="1:10" s="39" customFormat="1" x14ac:dyDescent="0.25">
      <c r="D28" s="45"/>
      <c r="E28" s="45"/>
    </row>
    <row r="29" spans="1:10" s="39" customFormat="1" x14ac:dyDescent="0.25">
      <c r="D29" s="45"/>
      <c r="E29" s="45"/>
    </row>
    <row r="30" spans="1:10" s="39" customFormat="1" x14ac:dyDescent="0.25">
      <c r="D30" s="45"/>
      <c r="E30" s="45"/>
    </row>
    <row r="31" spans="1:10" s="39" customFormat="1" x14ac:dyDescent="0.25">
      <c r="D31" s="45"/>
      <c r="E31" s="45"/>
    </row>
    <row r="32" spans="1:10" s="39" customFormat="1" x14ac:dyDescent="0.25">
      <c r="D32" s="45"/>
      <c r="E32" s="45"/>
    </row>
    <row r="33" spans="4:5" s="39" customFormat="1" x14ac:dyDescent="0.25">
      <c r="D33" s="45"/>
      <c r="E33" s="45"/>
    </row>
    <row r="34" spans="4:5" s="39" customFormat="1" x14ac:dyDescent="0.25">
      <c r="D34" s="45"/>
      <c r="E34" s="45"/>
    </row>
    <row r="35" spans="4:5" s="39" customFormat="1" x14ac:dyDescent="0.25">
      <c r="D35" s="45"/>
      <c r="E35" s="45"/>
    </row>
    <row r="36" spans="4:5" s="39" customFormat="1" x14ac:dyDescent="0.25"/>
    <row r="37" spans="4:5" s="39" customFormat="1" x14ac:dyDescent="0.25"/>
    <row r="38" spans="4:5" s="39" customFormat="1" x14ac:dyDescent="0.25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tabColor theme="4" tint="-0.249977111117893"/>
  </sheetPr>
  <dimension ref="A1:N91"/>
  <sheetViews>
    <sheetView topLeftCell="A61" workbookViewId="0">
      <selection activeCell="E74" sqref="E74"/>
    </sheetView>
  </sheetViews>
  <sheetFormatPr defaultRowHeight="13.2" x14ac:dyDescent="0.25"/>
  <cols>
    <col min="1" max="2" width="14.109375" bestFit="1" customWidth="1"/>
    <col min="3" max="4" width="11.33203125" customWidth="1"/>
    <col min="5" max="5" width="12.109375" customWidth="1"/>
    <col min="6" max="6" width="15.109375" bestFit="1" customWidth="1"/>
    <col min="7" max="14" width="11.33203125" customWidth="1"/>
  </cols>
  <sheetData>
    <row r="1" spans="1:8" x14ac:dyDescent="0.25">
      <c r="A1" s="30" t="s">
        <v>121</v>
      </c>
      <c r="B1" s="29"/>
      <c r="C1" s="29"/>
      <c r="D1" s="29"/>
      <c r="E1" s="29"/>
      <c r="F1" s="29"/>
      <c r="G1" s="29"/>
    </row>
    <row r="2" spans="1:8" x14ac:dyDescent="0.25">
      <c r="A2" s="15" t="s">
        <v>23</v>
      </c>
      <c r="B2" s="15" t="s">
        <v>37</v>
      </c>
      <c r="C2" s="15" t="s">
        <v>40</v>
      </c>
      <c r="D2" s="15" t="s">
        <v>39</v>
      </c>
      <c r="E2" s="15" t="s">
        <v>38</v>
      </c>
      <c r="F2" s="15" t="s">
        <v>52</v>
      </c>
      <c r="G2" s="15" t="s">
        <v>53</v>
      </c>
    </row>
    <row r="3" spans="1:8" s="39" customFormat="1" x14ac:dyDescent="0.25">
      <c r="A3" s="39" t="s">
        <v>171</v>
      </c>
      <c r="B3" s="39">
        <v>2</v>
      </c>
      <c r="C3" s="39" t="s">
        <v>180</v>
      </c>
      <c r="D3" s="39">
        <v>108</v>
      </c>
      <c r="E3" s="39">
        <v>976</v>
      </c>
      <c r="F3" s="39">
        <v>3.5</v>
      </c>
      <c r="G3" s="39">
        <v>100000</v>
      </c>
      <c r="H3" s="42"/>
    </row>
    <row r="4" spans="1:8" s="39" customFormat="1" x14ac:dyDescent="0.25">
      <c r="A4" s="39" t="s">
        <v>171</v>
      </c>
      <c r="B4" s="39">
        <v>2</v>
      </c>
      <c r="C4" s="39" t="s">
        <v>181</v>
      </c>
      <c r="D4" s="39">
        <v>55</v>
      </c>
      <c r="E4" s="39">
        <v>433</v>
      </c>
    </row>
    <row r="5" spans="1:8" s="39" customFormat="1" x14ac:dyDescent="0.25">
      <c r="A5" s="39" t="s">
        <v>171</v>
      </c>
      <c r="B5" s="39">
        <v>2</v>
      </c>
      <c r="C5" s="39" t="s">
        <v>182</v>
      </c>
      <c r="D5" s="39">
        <v>33</v>
      </c>
      <c r="E5" s="39">
        <v>200</v>
      </c>
    </row>
    <row r="6" spans="1:8" s="39" customFormat="1" x14ac:dyDescent="0.25">
      <c r="A6" s="39" t="s">
        <v>171</v>
      </c>
      <c r="B6" s="39">
        <v>2</v>
      </c>
      <c r="C6" s="39" t="s">
        <v>183</v>
      </c>
      <c r="D6" s="39">
        <v>43</v>
      </c>
      <c r="E6" s="39">
        <v>187</v>
      </c>
    </row>
    <row r="7" spans="1:8" s="39" customFormat="1" x14ac:dyDescent="0.25">
      <c r="A7" s="39" t="s">
        <v>172</v>
      </c>
      <c r="B7" s="39">
        <v>3</v>
      </c>
      <c r="C7" s="39" t="s">
        <v>184</v>
      </c>
      <c r="D7" s="39">
        <v>33</v>
      </c>
      <c r="E7" s="39">
        <v>198</v>
      </c>
    </row>
    <row r="8" spans="1:8" s="39" customFormat="1" x14ac:dyDescent="0.25">
      <c r="A8" s="39" t="s">
        <v>172</v>
      </c>
      <c r="B8" s="39">
        <v>3</v>
      </c>
      <c r="C8" s="39" t="s">
        <v>185</v>
      </c>
      <c r="D8" s="39">
        <v>23</v>
      </c>
      <c r="E8" s="39">
        <v>133</v>
      </c>
    </row>
    <row r="9" spans="1:8" s="39" customFormat="1" x14ac:dyDescent="0.25">
      <c r="A9" s="39" t="s">
        <v>172</v>
      </c>
      <c r="B9" s="39">
        <v>3</v>
      </c>
      <c r="C9" s="39" t="s">
        <v>186</v>
      </c>
      <c r="D9" s="39">
        <v>13</v>
      </c>
      <c r="E9" s="39">
        <v>87</v>
      </c>
    </row>
    <row r="10" spans="1:8" s="39" customFormat="1" x14ac:dyDescent="0.25">
      <c r="A10" s="39" t="s">
        <v>172</v>
      </c>
      <c r="B10" s="39">
        <v>3</v>
      </c>
      <c r="C10" s="39" t="s">
        <v>187</v>
      </c>
      <c r="D10" s="39">
        <v>12</v>
      </c>
      <c r="E10" s="39">
        <v>90</v>
      </c>
    </row>
    <row r="11" spans="1:8" s="39" customFormat="1" x14ac:dyDescent="0.25">
      <c r="A11" s="39" t="s">
        <v>173</v>
      </c>
      <c r="B11" s="39">
        <v>4</v>
      </c>
      <c r="C11" s="39" t="s">
        <v>188</v>
      </c>
      <c r="D11" s="39">
        <v>58</v>
      </c>
      <c r="E11" s="39">
        <v>236</v>
      </c>
    </row>
    <row r="12" spans="1:8" s="39" customFormat="1" x14ac:dyDescent="0.25">
      <c r="A12" s="39" t="s">
        <v>173</v>
      </c>
      <c r="B12" s="39">
        <v>4</v>
      </c>
      <c r="C12" s="39" t="s">
        <v>189</v>
      </c>
      <c r="D12" s="39">
        <v>35</v>
      </c>
      <c r="E12" s="39">
        <v>177</v>
      </c>
    </row>
    <row r="13" spans="1:8" s="39" customFormat="1" x14ac:dyDescent="0.25">
      <c r="A13" s="39" t="s">
        <v>173</v>
      </c>
      <c r="B13" s="39">
        <v>4</v>
      </c>
      <c r="C13" s="39" t="s">
        <v>190</v>
      </c>
      <c r="D13" s="39">
        <v>16</v>
      </c>
      <c r="E13" s="39">
        <v>88</v>
      </c>
    </row>
    <row r="14" spans="1:8" s="39" customFormat="1" x14ac:dyDescent="0.25">
      <c r="A14" s="39" t="s">
        <v>173</v>
      </c>
      <c r="B14" s="39">
        <v>4</v>
      </c>
      <c r="C14" s="39" t="s">
        <v>191</v>
      </c>
      <c r="D14" s="39">
        <v>9</v>
      </c>
      <c r="E14" s="39">
        <v>34</v>
      </c>
    </row>
    <row r="15" spans="1:8" s="39" customFormat="1" x14ac:dyDescent="0.25">
      <c r="A15" s="39" t="s">
        <v>174</v>
      </c>
      <c r="B15" s="39">
        <v>5</v>
      </c>
      <c r="C15" s="39" t="s">
        <v>192</v>
      </c>
      <c r="D15" s="39">
        <v>44</v>
      </c>
      <c r="E15" s="39">
        <v>184</v>
      </c>
    </row>
    <row r="16" spans="1:8" s="39" customFormat="1" x14ac:dyDescent="0.25">
      <c r="A16" s="39" t="s">
        <v>174</v>
      </c>
      <c r="B16" s="39">
        <v>5</v>
      </c>
      <c r="C16" s="39" t="s">
        <v>193</v>
      </c>
      <c r="D16" s="39">
        <v>21</v>
      </c>
      <c r="E16" s="39">
        <v>104</v>
      </c>
    </row>
    <row r="17" spans="1:5" s="39" customFormat="1" x14ac:dyDescent="0.25">
      <c r="A17" s="39" t="s">
        <v>174</v>
      </c>
      <c r="B17" s="39">
        <v>5</v>
      </c>
      <c r="C17" s="39" t="s">
        <v>194</v>
      </c>
      <c r="D17" s="39">
        <v>8</v>
      </c>
      <c r="E17" s="39">
        <v>65</v>
      </c>
    </row>
    <row r="18" spans="1:5" s="39" customFormat="1" x14ac:dyDescent="0.25">
      <c r="A18" s="39" t="s">
        <v>174</v>
      </c>
      <c r="B18" s="39">
        <v>5</v>
      </c>
      <c r="C18" s="39" t="s">
        <v>195</v>
      </c>
      <c r="D18" s="39">
        <v>7</v>
      </c>
      <c r="E18" s="39">
        <v>54</v>
      </c>
    </row>
    <row r="19" spans="1:5" s="39" customFormat="1" x14ac:dyDescent="0.25">
      <c r="A19" s="39" t="s">
        <v>18</v>
      </c>
      <c r="B19" s="39">
        <v>1</v>
      </c>
      <c r="C19" s="39" t="str">
        <f>INDEX($C$3:$C$18,MATCH(D19,$D$3:$D$18,0),1)</f>
        <v>Brick009</v>
      </c>
      <c r="D19" s="39">
        <f>LARGE($D$3:$D$18,ROW(A2))</f>
        <v>58</v>
      </c>
      <c r="E19" s="39">
        <f>VLOOKUP(C19,$C$3:$E$18,3,0)</f>
        <v>236</v>
      </c>
    </row>
    <row r="20" spans="1:5" s="39" customFormat="1" x14ac:dyDescent="0.25">
      <c r="A20" s="39" t="s">
        <v>18</v>
      </c>
      <c r="B20" s="39">
        <v>1</v>
      </c>
      <c r="C20" s="39" t="str">
        <f>INDEX($C$3:$C$18,MATCH(D20,$D$3:$D$18,0),1)</f>
        <v>Brick002</v>
      </c>
      <c r="D20" s="39">
        <f>LARGE($D$3:$D$18,ROW(A3))</f>
        <v>55</v>
      </c>
      <c r="E20" s="39">
        <f>VLOOKUP(C20,$C$3:$E$18,3,0)</f>
        <v>433</v>
      </c>
    </row>
    <row r="21" spans="1:5" s="39" customFormat="1" x14ac:dyDescent="0.25">
      <c r="A21" s="39" t="s">
        <v>18</v>
      </c>
      <c r="B21" s="39">
        <v>1</v>
      </c>
      <c r="C21" s="39" t="str">
        <f>INDEX($C$3:$C$18,MATCH(D21,$D$3:$D$18,0),1)</f>
        <v>Brick013</v>
      </c>
      <c r="D21" s="39">
        <f>LARGE($D$3:$D$18,ROW(A4))</f>
        <v>44</v>
      </c>
      <c r="E21" s="39">
        <f>VLOOKUP(C21,$C$3:$E$18,3,0)</f>
        <v>184</v>
      </c>
    </row>
    <row r="22" spans="1:5" s="39" customFormat="1" x14ac:dyDescent="0.25">
      <c r="A22" s="39" t="s">
        <v>18</v>
      </c>
      <c r="B22" s="39">
        <v>1</v>
      </c>
      <c r="C22" s="39" t="str">
        <f>INDEX($C$3:$C$18,MATCH(D22,$D$3:$D$18,0),1)</f>
        <v>Brick004</v>
      </c>
      <c r="D22" s="39">
        <f>LARGE($D$3:$D$18,ROW(A5))</f>
        <v>43</v>
      </c>
      <c r="E22" s="39">
        <f>VLOOKUP(C22,$C$3:$E$18,3,0)</f>
        <v>187</v>
      </c>
    </row>
    <row r="25" spans="1:5" x14ac:dyDescent="0.25">
      <c r="A25" s="30" t="s">
        <v>44</v>
      </c>
      <c r="B25" s="28"/>
      <c r="C25" s="28"/>
    </row>
    <row r="26" spans="1:5" x14ac:dyDescent="0.25">
      <c r="A26" s="15" t="s">
        <v>23</v>
      </c>
      <c r="B26" s="15" t="s">
        <v>73</v>
      </c>
      <c r="C26" s="15" t="s">
        <v>55</v>
      </c>
    </row>
    <row r="27" spans="1:5" s="39" customFormat="1" x14ac:dyDescent="0.25">
      <c r="A27" s="39" t="s">
        <v>171</v>
      </c>
      <c r="B27" s="39" t="s">
        <v>74</v>
      </c>
      <c r="C27" s="39">
        <v>520</v>
      </c>
    </row>
    <row r="28" spans="1:5" s="39" customFormat="1" x14ac:dyDescent="0.25">
      <c r="A28" s="39" t="s">
        <v>171</v>
      </c>
      <c r="B28" s="39" t="s">
        <v>75</v>
      </c>
      <c r="C28" s="39">
        <v>461.5</v>
      </c>
    </row>
    <row r="29" spans="1:5" s="39" customFormat="1" x14ac:dyDescent="0.25">
      <c r="A29" s="39" t="s">
        <v>171</v>
      </c>
      <c r="B29" s="39" t="s">
        <v>76</v>
      </c>
      <c r="C29" s="39">
        <v>422.5</v>
      </c>
    </row>
    <row r="30" spans="1:5" s="39" customFormat="1" x14ac:dyDescent="0.25">
      <c r="A30" s="39" t="s">
        <v>171</v>
      </c>
      <c r="B30" s="39" t="s">
        <v>77</v>
      </c>
      <c r="C30" s="39">
        <v>405.6</v>
      </c>
    </row>
    <row r="31" spans="1:5" s="39" customFormat="1" x14ac:dyDescent="0.25">
      <c r="A31" s="39" t="s">
        <v>171</v>
      </c>
      <c r="B31" s="39" t="s">
        <v>78</v>
      </c>
      <c r="C31" s="39">
        <v>390</v>
      </c>
    </row>
    <row r="32" spans="1:5" s="39" customFormat="1" x14ac:dyDescent="0.25">
      <c r="A32" s="39" t="s">
        <v>172</v>
      </c>
      <c r="B32" s="39" t="s">
        <v>74</v>
      </c>
      <c r="C32" s="39">
        <v>499</v>
      </c>
    </row>
    <row r="33" spans="1:3" s="39" customFormat="1" x14ac:dyDescent="0.25">
      <c r="A33" s="39" t="s">
        <v>172</v>
      </c>
      <c r="B33" s="39" t="s">
        <v>75</v>
      </c>
      <c r="C33" s="39">
        <v>490</v>
      </c>
    </row>
    <row r="34" spans="1:3" s="39" customFormat="1" x14ac:dyDescent="0.25">
      <c r="A34" s="39" t="s">
        <v>172</v>
      </c>
      <c r="B34" s="39" t="s">
        <v>76</v>
      </c>
      <c r="C34" s="39">
        <v>478</v>
      </c>
    </row>
    <row r="35" spans="1:3" s="39" customFormat="1" x14ac:dyDescent="0.25">
      <c r="A35" s="39" t="s">
        <v>172</v>
      </c>
      <c r="B35" s="39" t="s">
        <v>77</v>
      </c>
      <c r="C35" s="39">
        <v>457</v>
      </c>
    </row>
    <row r="36" spans="1:3" s="39" customFormat="1" x14ac:dyDescent="0.25">
      <c r="A36" s="39" t="s">
        <v>172</v>
      </c>
      <c r="B36" s="39" t="s">
        <v>78</v>
      </c>
      <c r="C36" s="39">
        <v>387</v>
      </c>
    </row>
    <row r="37" spans="1:3" s="39" customFormat="1" x14ac:dyDescent="0.25">
      <c r="A37" s="39" t="s">
        <v>173</v>
      </c>
      <c r="B37" s="39" t="s">
        <v>74</v>
      </c>
      <c r="C37" s="39">
        <v>412</v>
      </c>
    </row>
    <row r="38" spans="1:3" s="39" customFormat="1" x14ac:dyDescent="0.25">
      <c r="A38" s="39" t="s">
        <v>173</v>
      </c>
      <c r="B38" s="39" t="s">
        <v>75</v>
      </c>
      <c r="C38" s="39">
        <v>405</v>
      </c>
    </row>
    <row r="39" spans="1:3" s="39" customFormat="1" x14ac:dyDescent="0.25">
      <c r="A39" s="39" t="s">
        <v>173</v>
      </c>
      <c r="B39" s="39" t="s">
        <v>76</v>
      </c>
      <c r="C39" s="39">
        <v>395</v>
      </c>
    </row>
    <row r="40" spans="1:3" s="39" customFormat="1" x14ac:dyDescent="0.25">
      <c r="A40" s="39" t="s">
        <v>173</v>
      </c>
      <c r="B40" s="39" t="s">
        <v>77</v>
      </c>
      <c r="C40" s="39">
        <v>389</v>
      </c>
    </row>
    <row r="41" spans="1:3" s="39" customFormat="1" x14ac:dyDescent="0.25">
      <c r="A41" s="39" t="s">
        <v>173</v>
      </c>
      <c r="B41" s="39" t="s">
        <v>78</v>
      </c>
      <c r="C41" s="39">
        <v>376</v>
      </c>
    </row>
    <row r="42" spans="1:3" s="39" customFormat="1" x14ac:dyDescent="0.25">
      <c r="A42" s="39" t="s">
        <v>174</v>
      </c>
      <c r="B42" s="39" t="s">
        <v>74</v>
      </c>
      <c r="C42" s="39">
        <v>477</v>
      </c>
    </row>
    <row r="43" spans="1:3" s="39" customFormat="1" x14ac:dyDescent="0.25">
      <c r="A43" s="39" t="s">
        <v>174</v>
      </c>
      <c r="B43" s="39" t="s">
        <v>75</v>
      </c>
      <c r="C43" s="39">
        <v>467</v>
      </c>
    </row>
    <row r="44" spans="1:3" s="39" customFormat="1" x14ac:dyDescent="0.25">
      <c r="A44" s="39" t="s">
        <v>174</v>
      </c>
      <c r="B44" s="39" t="s">
        <v>76</v>
      </c>
      <c r="C44" s="39">
        <v>455</v>
      </c>
    </row>
    <row r="45" spans="1:3" s="39" customFormat="1" x14ac:dyDescent="0.25">
      <c r="A45" s="39" t="s">
        <v>174</v>
      </c>
      <c r="B45" s="39" t="s">
        <v>77</v>
      </c>
      <c r="C45" s="39">
        <v>432</v>
      </c>
    </row>
    <row r="46" spans="1:3" s="39" customFormat="1" x14ac:dyDescent="0.25">
      <c r="A46" s="39" t="s">
        <v>174</v>
      </c>
      <c r="B46" s="39" t="s">
        <v>78</v>
      </c>
      <c r="C46" s="39">
        <v>421</v>
      </c>
    </row>
    <row r="47" spans="1:3" s="39" customFormat="1" x14ac:dyDescent="0.25">
      <c r="A47" s="39" t="s">
        <v>18</v>
      </c>
      <c r="B47" s="39" t="s">
        <v>74</v>
      </c>
      <c r="C47" s="39">
        <f>LARGE($C$27:$C$46,1)</f>
        <v>520</v>
      </c>
    </row>
    <row r="48" spans="1:3" s="39" customFormat="1" x14ac:dyDescent="0.25">
      <c r="A48" s="39" t="s">
        <v>18</v>
      </c>
      <c r="B48" s="39" t="s">
        <v>75</v>
      </c>
      <c r="C48" s="39">
        <f>LARGE($C$27:$C$46,2)</f>
        <v>499</v>
      </c>
    </row>
    <row r="49" spans="1:7" s="39" customFormat="1" x14ac:dyDescent="0.25">
      <c r="A49" s="39" t="s">
        <v>18</v>
      </c>
      <c r="B49" s="39" t="s">
        <v>76</v>
      </c>
      <c r="C49" s="39">
        <f>LARGE($C$27:$C$46,3)</f>
        <v>490</v>
      </c>
    </row>
    <row r="50" spans="1:7" s="39" customFormat="1" x14ac:dyDescent="0.25">
      <c r="A50" s="39" t="s">
        <v>18</v>
      </c>
      <c r="B50" s="39" t="s">
        <v>77</v>
      </c>
      <c r="C50" s="39">
        <f>LARGE($C$27:$C$46,4)</f>
        <v>478</v>
      </c>
    </row>
    <row r="51" spans="1:7" s="39" customFormat="1" x14ac:dyDescent="0.25">
      <c r="A51" s="39" t="s">
        <v>18</v>
      </c>
      <c r="B51" s="39" t="s">
        <v>78</v>
      </c>
      <c r="C51" s="39">
        <f>LARGE($C$27:$C$46,5)</f>
        <v>477</v>
      </c>
    </row>
    <row r="54" spans="1:7" x14ac:dyDescent="0.25">
      <c r="A54" s="30" t="s">
        <v>120</v>
      </c>
      <c r="B54" s="28"/>
      <c r="C54" s="28"/>
      <c r="D54" s="28"/>
      <c r="E54" s="28"/>
    </row>
    <row r="55" spans="1:7" x14ac:dyDescent="0.25">
      <c r="A55" s="14" t="s">
        <v>23</v>
      </c>
      <c r="B55" s="14" t="s">
        <v>18</v>
      </c>
      <c r="C55" s="14" t="s">
        <v>80</v>
      </c>
      <c r="D55" s="14" t="s">
        <v>101</v>
      </c>
      <c r="E55" s="14" t="s">
        <v>102</v>
      </c>
    </row>
    <row r="56" spans="1:7" x14ac:dyDescent="0.25">
      <c r="A56" t="s">
        <v>171</v>
      </c>
      <c r="B56" t="s">
        <v>202</v>
      </c>
      <c r="C56" s="19">
        <v>0.35</v>
      </c>
      <c r="D56">
        <v>22</v>
      </c>
      <c r="E56">
        <v>20</v>
      </c>
      <c r="G56" t="s">
        <v>202</v>
      </c>
    </row>
    <row r="57" spans="1:7" x14ac:dyDescent="0.25">
      <c r="A57" t="s">
        <v>171</v>
      </c>
      <c r="B57" t="s">
        <v>204</v>
      </c>
      <c r="C57" s="19">
        <v>0.75</v>
      </c>
      <c r="D57">
        <v>13</v>
      </c>
      <c r="E57">
        <v>12</v>
      </c>
      <c r="G57" t="s">
        <v>204</v>
      </c>
    </row>
    <row r="58" spans="1:7" x14ac:dyDescent="0.25">
      <c r="A58" t="s">
        <v>171</v>
      </c>
      <c r="B58" t="s">
        <v>203</v>
      </c>
      <c r="C58" s="19">
        <v>0.4</v>
      </c>
      <c r="D58">
        <v>18</v>
      </c>
      <c r="E58">
        <v>17</v>
      </c>
      <c r="G58" t="s">
        <v>203</v>
      </c>
    </row>
    <row r="59" spans="1:7" x14ac:dyDescent="0.25">
      <c r="A59" s="1" t="s">
        <v>172</v>
      </c>
      <c r="B59" t="s">
        <v>202</v>
      </c>
      <c r="C59" s="19">
        <v>0.33</v>
      </c>
      <c r="D59">
        <v>32</v>
      </c>
      <c r="E59">
        <v>31</v>
      </c>
    </row>
    <row r="60" spans="1:7" x14ac:dyDescent="0.25">
      <c r="A60" s="1" t="s">
        <v>172</v>
      </c>
      <c r="B60" t="s">
        <v>204</v>
      </c>
      <c r="C60" s="19">
        <v>0.67</v>
      </c>
      <c r="D60">
        <v>12</v>
      </c>
      <c r="E60">
        <v>15</v>
      </c>
    </row>
    <row r="61" spans="1:7" x14ac:dyDescent="0.25">
      <c r="A61" s="1" t="s">
        <v>172</v>
      </c>
      <c r="B61" t="s">
        <v>203</v>
      </c>
      <c r="C61" s="19">
        <v>0.45</v>
      </c>
      <c r="D61">
        <v>26</v>
      </c>
      <c r="E61">
        <v>29</v>
      </c>
    </row>
    <row r="62" spans="1:7" x14ac:dyDescent="0.25">
      <c r="A62" s="1" t="s">
        <v>173</v>
      </c>
      <c r="B62" t="s">
        <v>202</v>
      </c>
      <c r="C62" s="19">
        <v>0.23</v>
      </c>
      <c r="D62">
        <v>12</v>
      </c>
      <c r="E62">
        <v>14</v>
      </c>
    </row>
    <row r="63" spans="1:7" x14ac:dyDescent="0.25">
      <c r="A63" s="1" t="s">
        <v>173</v>
      </c>
      <c r="B63" t="s">
        <v>204</v>
      </c>
      <c r="C63" s="19">
        <v>0.72</v>
      </c>
      <c r="D63">
        <v>16</v>
      </c>
      <c r="E63">
        <v>1</v>
      </c>
    </row>
    <row r="64" spans="1:7" x14ac:dyDescent="0.25">
      <c r="A64" s="1" t="s">
        <v>173</v>
      </c>
      <c r="B64" t="s">
        <v>203</v>
      </c>
      <c r="C64" s="19">
        <v>0.41</v>
      </c>
      <c r="D64">
        <v>19</v>
      </c>
      <c r="E64">
        <v>22</v>
      </c>
    </row>
    <row r="65" spans="1:14" x14ac:dyDescent="0.25">
      <c r="A65" s="1" t="s">
        <v>174</v>
      </c>
      <c r="B65" t="s">
        <v>202</v>
      </c>
      <c r="C65" s="19">
        <v>0.28999999999999998</v>
      </c>
      <c r="D65">
        <v>12</v>
      </c>
      <c r="E65">
        <v>12</v>
      </c>
    </row>
    <row r="66" spans="1:14" x14ac:dyDescent="0.25">
      <c r="A66" s="1" t="s">
        <v>174</v>
      </c>
      <c r="B66" t="s">
        <v>204</v>
      </c>
      <c r="C66" s="19">
        <v>0.59</v>
      </c>
      <c r="D66">
        <v>18</v>
      </c>
      <c r="E66">
        <v>15</v>
      </c>
    </row>
    <row r="67" spans="1:14" x14ac:dyDescent="0.25">
      <c r="A67" s="1" t="s">
        <v>174</v>
      </c>
      <c r="B67" t="s">
        <v>203</v>
      </c>
      <c r="C67" s="19">
        <v>0.47</v>
      </c>
      <c r="D67">
        <v>19</v>
      </c>
      <c r="E67">
        <v>17</v>
      </c>
    </row>
    <row r="68" spans="1:14" x14ac:dyDescent="0.25">
      <c r="A68" t="s">
        <v>18</v>
      </c>
      <c r="B68" t="s">
        <v>202</v>
      </c>
      <c r="C68" s="19">
        <v>0.3</v>
      </c>
      <c r="D68">
        <f>SUMIFS(D$56:D$67,$B$56:$B$67,$B68)</f>
        <v>78</v>
      </c>
      <c r="E68">
        <f>SUMIFS(E$56:E$67,$B$56:$B$67,$B68)</f>
        <v>77</v>
      </c>
    </row>
    <row r="69" spans="1:14" x14ac:dyDescent="0.25">
      <c r="A69" t="s">
        <v>18</v>
      </c>
      <c r="B69" t="s">
        <v>204</v>
      </c>
      <c r="C69" s="19">
        <v>0.68249999999999988</v>
      </c>
      <c r="D69">
        <f t="shared" ref="D69:E70" si="0">SUMIFS(D$56:D$67,$B$56:$B$67,$B69)</f>
        <v>59</v>
      </c>
      <c r="E69">
        <f t="shared" si="0"/>
        <v>43</v>
      </c>
    </row>
    <row r="70" spans="1:14" x14ac:dyDescent="0.25">
      <c r="A70" t="s">
        <v>18</v>
      </c>
      <c r="B70" t="s">
        <v>203</v>
      </c>
      <c r="C70" s="19">
        <v>0.4325</v>
      </c>
      <c r="D70">
        <f t="shared" si="0"/>
        <v>82</v>
      </c>
      <c r="E70">
        <f t="shared" si="0"/>
        <v>85</v>
      </c>
    </row>
    <row r="72" spans="1:14" x14ac:dyDescent="0.25">
      <c r="A72" s="30"/>
      <c r="B72" s="30"/>
      <c r="C72" s="30"/>
      <c r="D72" s="30"/>
      <c r="E72" s="30"/>
      <c r="F72" s="30"/>
      <c r="G72" s="30"/>
    </row>
    <row r="73" spans="1:14" x14ac:dyDescent="0.25">
      <c r="A73" s="14" t="s">
        <v>23</v>
      </c>
      <c r="B73" s="14" t="s">
        <v>85</v>
      </c>
      <c r="C73" s="14" t="s">
        <v>89</v>
      </c>
      <c r="D73" s="14" t="s">
        <v>103</v>
      </c>
      <c r="E73" s="14" t="s">
        <v>104</v>
      </c>
      <c r="F73" s="14" t="s">
        <v>105</v>
      </c>
      <c r="G73" s="14" t="s">
        <v>106</v>
      </c>
    </row>
    <row r="74" spans="1:14" x14ac:dyDescent="0.25">
      <c r="A74" s="1" t="s">
        <v>171</v>
      </c>
      <c r="B74" t="s">
        <v>89</v>
      </c>
      <c r="C74">
        <v>25</v>
      </c>
      <c r="D74">
        <v>11</v>
      </c>
      <c r="E74">
        <v>44</v>
      </c>
      <c r="F74">
        <v>4</v>
      </c>
      <c r="G74">
        <v>10</v>
      </c>
    </row>
    <row r="75" spans="1:14" x14ac:dyDescent="0.25">
      <c r="A75" s="1" t="s">
        <v>172</v>
      </c>
      <c r="B75" t="s">
        <v>89</v>
      </c>
      <c r="C75">
        <v>18</v>
      </c>
      <c r="D75">
        <v>8</v>
      </c>
      <c r="E75">
        <v>32</v>
      </c>
      <c r="F75">
        <v>11</v>
      </c>
      <c r="G75">
        <v>5</v>
      </c>
    </row>
    <row r="76" spans="1:14" x14ac:dyDescent="0.25">
      <c r="A76" s="1" t="s">
        <v>173</v>
      </c>
      <c r="B76" t="s">
        <v>89</v>
      </c>
      <c r="C76">
        <v>16</v>
      </c>
      <c r="D76">
        <v>7</v>
      </c>
      <c r="E76">
        <v>36</v>
      </c>
      <c r="F76">
        <v>6</v>
      </c>
      <c r="G76">
        <v>5</v>
      </c>
    </row>
    <row r="77" spans="1:14" x14ac:dyDescent="0.25">
      <c r="A77" s="1" t="s">
        <v>174</v>
      </c>
      <c r="B77" t="s">
        <v>89</v>
      </c>
      <c r="C77">
        <v>22</v>
      </c>
      <c r="D77">
        <v>4</v>
      </c>
      <c r="E77">
        <v>28</v>
      </c>
      <c r="F77">
        <v>10</v>
      </c>
      <c r="G77">
        <v>7</v>
      </c>
    </row>
    <row r="78" spans="1:14" x14ac:dyDescent="0.25">
      <c r="A78" t="s">
        <v>18</v>
      </c>
      <c r="B78" t="s">
        <v>89</v>
      </c>
      <c r="C78">
        <f>SUM(C74:C77)</f>
        <v>81</v>
      </c>
      <c r="D78">
        <f t="shared" ref="D78:G78" si="1">SUM(D74:D77)</f>
        <v>30</v>
      </c>
      <c r="E78">
        <f t="shared" si="1"/>
        <v>140</v>
      </c>
      <c r="F78">
        <f t="shared" si="1"/>
        <v>31</v>
      </c>
      <c r="G78">
        <f t="shared" si="1"/>
        <v>27</v>
      </c>
    </row>
    <row r="80" spans="1:14" x14ac:dyDescent="0.25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</row>
    <row r="81" spans="1:14" x14ac:dyDescent="0.25">
      <c r="A81" s="14" t="s">
        <v>86</v>
      </c>
      <c r="B81" s="14" t="s">
        <v>85</v>
      </c>
      <c r="C81" s="21" t="s">
        <v>5</v>
      </c>
      <c r="D81" s="21" t="s">
        <v>4</v>
      </c>
      <c r="E81" s="21" t="s">
        <v>3</v>
      </c>
      <c r="F81" s="21" t="s">
        <v>2</v>
      </c>
      <c r="G81" s="21" t="s">
        <v>1</v>
      </c>
      <c r="H81" s="21" t="s">
        <v>0</v>
      </c>
      <c r="I81" s="21" t="s">
        <v>20</v>
      </c>
      <c r="J81" s="21" t="s">
        <v>16</v>
      </c>
      <c r="K81" s="21" t="s">
        <v>13</v>
      </c>
      <c r="L81" s="21" t="s">
        <v>10</v>
      </c>
      <c r="M81" s="21" t="s">
        <v>7</v>
      </c>
      <c r="N81" s="21" t="s">
        <v>6</v>
      </c>
    </row>
    <row r="82" spans="1:14" x14ac:dyDescent="0.25">
      <c r="A82" t="s">
        <v>171</v>
      </c>
      <c r="B82" t="s">
        <v>87</v>
      </c>
      <c r="C82">
        <v>-6</v>
      </c>
      <c r="D82">
        <v>-5</v>
      </c>
      <c r="E82">
        <v>-4</v>
      </c>
      <c r="F82">
        <v>-3</v>
      </c>
      <c r="G82">
        <v>-3</v>
      </c>
      <c r="H82">
        <v>-1</v>
      </c>
      <c r="I82">
        <v>-4</v>
      </c>
      <c r="J82">
        <v>-1</v>
      </c>
      <c r="K82">
        <v>-3</v>
      </c>
      <c r="L82">
        <v>-2</v>
      </c>
      <c r="M82">
        <v>-1</v>
      </c>
      <c r="N82">
        <v>-4</v>
      </c>
    </row>
    <row r="83" spans="1:14" x14ac:dyDescent="0.25">
      <c r="A83" t="s">
        <v>171</v>
      </c>
      <c r="B83" t="s">
        <v>88</v>
      </c>
      <c r="C83">
        <v>4</v>
      </c>
      <c r="D83">
        <v>5</v>
      </c>
      <c r="E83">
        <v>6</v>
      </c>
      <c r="F83">
        <v>2</v>
      </c>
      <c r="G83">
        <v>3</v>
      </c>
      <c r="H83">
        <v>4</v>
      </c>
      <c r="I83">
        <v>7</v>
      </c>
      <c r="J83">
        <v>5</v>
      </c>
      <c r="K83">
        <v>4</v>
      </c>
      <c r="L83">
        <v>6</v>
      </c>
      <c r="M83">
        <v>6</v>
      </c>
      <c r="N83">
        <v>6</v>
      </c>
    </row>
    <row r="84" spans="1:14" x14ac:dyDescent="0.25">
      <c r="A84" s="1" t="s">
        <v>172</v>
      </c>
      <c r="B84" t="s">
        <v>87</v>
      </c>
      <c r="C84">
        <v>-8</v>
      </c>
      <c r="D84">
        <v>-3</v>
      </c>
      <c r="E84">
        <v>-3</v>
      </c>
      <c r="F84">
        <v>-2</v>
      </c>
      <c r="G84">
        <v>-3</v>
      </c>
      <c r="H84">
        <v>-2</v>
      </c>
      <c r="I84">
        <v>-6</v>
      </c>
      <c r="J84">
        <v>-1</v>
      </c>
      <c r="K84">
        <v>-1</v>
      </c>
      <c r="L84">
        <v>2</v>
      </c>
      <c r="M84">
        <v>-1</v>
      </c>
      <c r="N84">
        <v>-3</v>
      </c>
    </row>
    <row r="85" spans="1:14" x14ac:dyDescent="0.25">
      <c r="A85" s="1" t="s">
        <v>172</v>
      </c>
      <c r="B85" t="s">
        <v>88</v>
      </c>
      <c r="C85">
        <v>6</v>
      </c>
      <c r="D85">
        <v>7</v>
      </c>
      <c r="E85">
        <v>3</v>
      </c>
      <c r="F85">
        <v>3</v>
      </c>
      <c r="G85">
        <v>5</v>
      </c>
      <c r="H85">
        <v>4</v>
      </c>
      <c r="I85">
        <v>10</v>
      </c>
      <c r="J85">
        <v>11</v>
      </c>
      <c r="K85">
        <v>7</v>
      </c>
      <c r="L85">
        <v>6</v>
      </c>
      <c r="M85">
        <v>8</v>
      </c>
      <c r="N85">
        <v>3</v>
      </c>
    </row>
    <row r="86" spans="1:14" x14ac:dyDescent="0.25">
      <c r="A86" s="1" t="s">
        <v>173</v>
      </c>
      <c r="B86" t="s">
        <v>87</v>
      </c>
      <c r="C86">
        <v>-7</v>
      </c>
      <c r="D86">
        <v>-3</v>
      </c>
      <c r="E86">
        <v>-3</v>
      </c>
      <c r="F86">
        <v>-3</v>
      </c>
      <c r="G86">
        <v>-2</v>
      </c>
      <c r="H86">
        <v>-3</v>
      </c>
      <c r="I86">
        <v>-3</v>
      </c>
      <c r="J86">
        <v>-1</v>
      </c>
      <c r="K86">
        <v>-1</v>
      </c>
      <c r="L86">
        <v>0</v>
      </c>
      <c r="M86">
        <v>0</v>
      </c>
      <c r="N86">
        <v>-3</v>
      </c>
    </row>
    <row r="87" spans="1:14" x14ac:dyDescent="0.25">
      <c r="A87" s="1" t="s">
        <v>173</v>
      </c>
      <c r="B87" t="s">
        <v>88</v>
      </c>
      <c r="C87">
        <v>5</v>
      </c>
      <c r="D87">
        <v>11</v>
      </c>
      <c r="E87">
        <v>4</v>
      </c>
      <c r="F87">
        <v>5</v>
      </c>
      <c r="G87">
        <v>3</v>
      </c>
      <c r="H87">
        <v>6</v>
      </c>
      <c r="I87">
        <v>9</v>
      </c>
      <c r="J87">
        <v>14</v>
      </c>
      <c r="K87">
        <v>7</v>
      </c>
      <c r="L87">
        <v>9</v>
      </c>
      <c r="M87">
        <v>5</v>
      </c>
      <c r="N87">
        <v>4</v>
      </c>
    </row>
    <row r="88" spans="1:14" x14ac:dyDescent="0.25">
      <c r="A88" s="1" t="s">
        <v>174</v>
      </c>
      <c r="B88" t="s">
        <v>87</v>
      </c>
      <c r="C88">
        <v>-4</v>
      </c>
      <c r="D88">
        <v>-3</v>
      </c>
      <c r="E88">
        <v>-4</v>
      </c>
      <c r="F88">
        <v>-3</v>
      </c>
      <c r="G88">
        <v>-3</v>
      </c>
      <c r="H88">
        <v>-3</v>
      </c>
      <c r="I88">
        <v>-2</v>
      </c>
      <c r="J88">
        <v>-1</v>
      </c>
      <c r="K88">
        <v>-2</v>
      </c>
      <c r="L88">
        <v>-1</v>
      </c>
      <c r="M88">
        <v>-1</v>
      </c>
      <c r="N88">
        <v>-4</v>
      </c>
    </row>
    <row r="89" spans="1:14" x14ac:dyDescent="0.25">
      <c r="A89" s="1" t="s">
        <v>174</v>
      </c>
      <c r="B89" t="s">
        <v>88</v>
      </c>
      <c r="C89">
        <v>4</v>
      </c>
      <c r="D89">
        <v>11</v>
      </c>
      <c r="E89">
        <v>3</v>
      </c>
      <c r="F89">
        <v>3</v>
      </c>
      <c r="G89">
        <v>3</v>
      </c>
      <c r="H89">
        <v>8</v>
      </c>
      <c r="I89">
        <v>7</v>
      </c>
      <c r="J89">
        <v>15</v>
      </c>
      <c r="K89">
        <v>7</v>
      </c>
      <c r="L89">
        <v>7</v>
      </c>
      <c r="M89">
        <v>7</v>
      </c>
      <c r="N89">
        <v>3</v>
      </c>
    </row>
    <row r="90" spans="1:14" x14ac:dyDescent="0.25">
      <c r="A90" t="s">
        <v>18</v>
      </c>
      <c r="B90" t="s">
        <v>87</v>
      </c>
      <c r="C90">
        <f>C82+C84+C86+C88</f>
        <v>-25</v>
      </c>
      <c r="D90">
        <f t="shared" ref="D90:N90" si="2">D82+D84+D86+D88</f>
        <v>-14</v>
      </c>
      <c r="E90">
        <f t="shared" si="2"/>
        <v>-14</v>
      </c>
      <c r="F90">
        <f t="shared" si="2"/>
        <v>-11</v>
      </c>
      <c r="G90">
        <f t="shared" si="2"/>
        <v>-11</v>
      </c>
      <c r="H90">
        <f t="shared" si="2"/>
        <v>-9</v>
      </c>
      <c r="I90">
        <f t="shared" si="2"/>
        <v>-15</v>
      </c>
      <c r="J90">
        <f t="shared" si="2"/>
        <v>-4</v>
      </c>
      <c r="K90">
        <f t="shared" si="2"/>
        <v>-7</v>
      </c>
      <c r="L90">
        <f t="shared" si="2"/>
        <v>-1</v>
      </c>
      <c r="M90">
        <f t="shared" si="2"/>
        <v>-3</v>
      </c>
      <c r="N90">
        <f t="shared" si="2"/>
        <v>-14</v>
      </c>
    </row>
    <row r="91" spans="1:14" x14ac:dyDescent="0.25">
      <c r="A91" t="s">
        <v>18</v>
      </c>
      <c r="B91" t="s">
        <v>88</v>
      </c>
      <c r="C91">
        <f>C83+C85+C87+C89</f>
        <v>19</v>
      </c>
      <c r="D91">
        <f t="shared" ref="D91:N91" si="3">D83+D85+D87+D89</f>
        <v>34</v>
      </c>
      <c r="E91">
        <f t="shared" si="3"/>
        <v>16</v>
      </c>
      <c r="F91">
        <f t="shared" si="3"/>
        <v>13</v>
      </c>
      <c r="G91">
        <f t="shared" si="3"/>
        <v>14</v>
      </c>
      <c r="H91">
        <f t="shared" si="3"/>
        <v>22</v>
      </c>
      <c r="I91">
        <f t="shared" si="3"/>
        <v>33</v>
      </c>
      <c r="J91">
        <f t="shared" si="3"/>
        <v>45</v>
      </c>
      <c r="K91">
        <f t="shared" si="3"/>
        <v>25</v>
      </c>
      <c r="L91">
        <f t="shared" si="3"/>
        <v>28</v>
      </c>
      <c r="M91">
        <f t="shared" si="3"/>
        <v>26</v>
      </c>
      <c r="N91">
        <f t="shared" si="3"/>
        <v>16</v>
      </c>
    </row>
  </sheetData>
  <phoneticPr fontId="27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>
    <tabColor theme="4" tint="-0.249977111117893"/>
  </sheetPr>
  <dimension ref="A1:L121"/>
  <sheetViews>
    <sheetView workbookViewId="0">
      <pane ySplit="1" topLeftCell="A2" activePane="bottomLeft" state="frozen"/>
      <selection activeCell="E8" sqref="E8"/>
      <selection pane="bottomLeft" activeCell="E8" sqref="E8"/>
    </sheetView>
  </sheetViews>
  <sheetFormatPr defaultRowHeight="13.2" x14ac:dyDescent="0.25"/>
  <cols>
    <col min="1" max="1" width="14.109375" bestFit="1" customWidth="1"/>
    <col min="3" max="3" width="10.44140625" bestFit="1" customWidth="1"/>
    <col min="4" max="4" width="11" bestFit="1" customWidth="1"/>
    <col min="5" max="5" width="10.44140625" bestFit="1" customWidth="1"/>
    <col min="6" max="6" width="12" bestFit="1" customWidth="1"/>
    <col min="7" max="7" width="10.109375" bestFit="1" customWidth="1"/>
    <col min="8" max="8" width="10.6640625" bestFit="1" customWidth="1"/>
  </cols>
  <sheetData>
    <row r="1" spans="1:11" x14ac:dyDescent="0.25">
      <c r="A1" s="14" t="s">
        <v>23</v>
      </c>
      <c r="B1" s="14" t="s">
        <v>54</v>
      </c>
      <c r="C1" s="14" t="s">
        <v>29</v>
      </c>
      <c r="D1" s="14" t="s">
        <v>28</v>
      </c>
      <c r="E1" s="14" t="s">
        <v>27</v>
      </c>
      <c r="F1" s="14" t="s">
        <v>26</v>
      </c>
      <c r="G1" s="14" t="s">
        <v>25</v>
      </c>
      <c r="H1" s="14" t="s">
        <v>24</v>
      </c>
    </row>
    <row r="2" spans="1:11" s="39" customFormat="1" x14ac:dyDescent="0.25">
      <c r="A2" s="39" t="s">
        <v>171</v>
      </c>
      <c r="B2" s="41">
        <v>44927</v>
      </c>
      <c r="C2" s="47">
        <v>8679</v>
      </c>
      <c r="D2" s="47">
        <v>7164.4428885847483</v>
      </c>
      <c r="E2" s="48">
        <v>12229.5</v>
      </c>
      <c r="F2" s="48">
        <v>11006.55</v>
      </c>
      <c r="G2" s="48">
        <v>3550.5</v>
      </c>
      <c r="H2" s="48">
        <v>3842.1071114152505</v>
      </c>
      <c r="I2" s="49"/>
    </row>
    <row r="3" spans="1:11" s="39" customFormat="1" x14ac:dyDescent="0.25">
      <c r="A3" s="39" t="s">
        <v>171</v>
      </c>
      <c r="B3" s="41">
        <v>44958</v>
      </c>
      <c r="C3" s="47">
        <v>9240</v>
      </c>
      <c r="D3" s="47">
        <v>7427.8301529600003</v>
      </c>
      <c r="E3" s="48">
        <v>13020</v>
      </c>
      <c r="F3" s="48">
        <v>11718</v>
      </c>
      <c r="G3" s="48">
        <v>3780</v>
      </c>
      <c r="H3" s="48">
        <v>4290.1698470399997</v>
      </c>
      <c r="I3" s="49"/>
    </row>
    <row r="4" spans="1:11" s="39" customFormat="1" x14ac:dyDescent="0.25">
      <c r="A4" s="39" t="s">
        <v>171</v>
      </c>
      <c r="B4" s="41">
        <v>44986</v>
      </c>
      <c r="C4" s="47">
        <v>7964</v>
      </c>
      <c r="D4" s="47">
        <v>7381.6184712330014</v>
      </c>
      <c r="E4" s="48">
        <v>11222</v>
      </c>
      <c r="F4" s="48">
        <v>10099.800000000001</v>
      </c>
      <c r="G4" s="48">
        <v>3258</v>
      </c>
      <c r="H4" s="48">
        <v>2718.1815287669997</v>
      </c>
      <c r="I4" s="49"/>
    </row>
    <row r="5" spans="1:11" s="39" customFormat="1" x14ac:dyDescent="0.25">
      <c r="A5" s="39" t="s">
        <v>171</v>
      </c>
      <c r="B5" s="41">
        <v>45017</v>
      </c>
      <c r="C5" s="47">
        <v>7370</v>
      </c>
      <c r="D5" s="47">
        <v>6610.8485990249992</v>
      </c>
      <c r="E5" s="48">
        <v>10385</v>
      </c>
      <c r="F5" s="48">
        <v>9346.5</v>
      </c>
      <c r="G5" s="48">
        <v>3015</v>
      </c>
      <c r="H5" s="48">
        <v>2735.6514009750003</v>
      </c>
      <c r="I5" s="49"/>
    </row>
    <row r="6" spans="1:11" s="39" customFormat="1" x14ac:dyDescent="0.25">
      <c r="A6" s="39" t="s">
        <v>171</v>
      </c>
      <c r="B6" s="41">
        <v>45047</v>
      </c>
      <c r="C6" s="47">
        <v>6963</v>
      </c>
      <c r="D6" s="47">
        <v>5804.6646790147497</v>
      </c>
      <c r="E6" s="48">
        <v>9811.5</v>
      </c>
      <c r="F6" s="48">
        <v>8830.35</v>
      </c>
      <c r="G6" s="48">
        <v>2848.5</v>
      </c>
      <c r="H6" s="48">
        <v>3025.6853209852502</v>
      </c>
      <c r="I6" s="49"/>
    </row>
    <row r="7" spans="1:11" s="39" customFormat="1" x14ac:dyDescent="0.25">
      <c r="A7" s="39" t="s">
        <v>171</v>
      </c>
      <c r="B7" s="41">
        <v>45078</v>
      </c>
      <c r="C7" s="47">
        <v>9988</v>
      </c>
      <c r="D7" s="47">
        <v>9164.4927586920003</v>
      </c>
      <c r="E7" s="48">
        <v>14074</v>
      </c>
      <c r="F7" s="48">
        <v>12666.6</v>
      </c>
      <c r="G7" s="48">
        <v>4086</v>
      </c>
      <c r="H7" s="48">
        <v>3502.1072413080001</v>
      </c>
      <c r="I7" s="49"/>
    </row>
    <row r="8" spans="1:11" s="39" customFormat="1" x14ac:dyDescent="0.25">
      <c r="A8" s="39" t="s">
        <v>171</v>
      </c>
      <c r="B8" s="41">
        <v>45108</v>
      </c>
      <c r="C8" s="47">
        <v>7865</v>
      </c>
      <c r="D8" s="47">
        <v>6910.1508520687494</v>
      </c>
      <c r="E8" s="48">
        <v>11082.5</v>
      </c>
      <c r="F8" s="48">
        <v>9974.25</v>
      </c>
      <c r="G8" s="48">
        <v>3217.5</v>
      </c>
      <c r="H8" s="48">
        <v>3064.0991479312502</v>
      </c>
      <c r="I8" s="49"/>
      <c r="K8" s="42"/>
    </row>
    <row r="9" spans="1:11" s="39" customFormat="1" x14ac:dyDescent="0.25">
      <c r="A9" s="39" t="s">
        <v>171</v>
      </c>
      <c r="B9" s="41">
        <v>45139</v>
      </c>
      <c r="C9" s="47">
        <v>9724</v>
      </c>
      <c r="D9" s="47">
        <v>8746.774896834002</v>
      </c>
      <c r="E9" s="48">
        <v>13702</v>
      </c>
      <c r="F9" s="48">
        <v>12331.800000000001</v>
      </c>
      <c r="G9" s="48">
        <v>3978</v>
      </c>
      <c r="H9" s="48">
        <v>3585.0251031659996</v>
      </c>
      <c r="I9" s="49"/>
      <c r="K9" s="42"/>
    </row>
    <row r="10" spans="1:11" s="39" customFormat="1" x14ac:dyDescent="0.25">
      <c r="A10" s="39" t="s">
        <v>171</v>
      </c>
      <c r="B10" s="41">
        <v>45170</v>
      </c>
      <c r="C10" s="47">
        <v>9757</v>
      </c>
      <c r="D10" s="47">
        <v>7873.65</v>
      </c>
      <c r="E10" s="48">
        <v>13748.5</v>
      </c>
      <c r="F10" s="48">
        <v>12373.65</v>
      </c>
      <c r="G10" s="48">
        <v>3991.5</v>
      </c>
      <c r="H10" s="48">
        <v>4500</v>
      </c>
      <c r="I10" s="49"/>
      <c r="K10" s="42"/>
    </row>
    <row r="11" spans="1:11" s="39" customFormat="1" x14ac:dyDescent="0.25">
      <c r="A11" s="39" t="s">
        <v>171</v>
      </c>
      <c r="B11" s="41">
        <v>45200</v>
      </c>
      <c r="C11" s="47">
        <v>6336</v>
      </c>
      <c r="D11" s="47">
        <v>5616.2378039039995</v>
      </c>
      <c r="E11" s="48">
        <v>8928</v>
      </c>
      <c r="F11" s="48">
        <v>8035.2</v>
      </c>
      <c r="G11" s="48">
        <v>2592</v>
      </c>
      <c r="H11" s="48">
        <v>2418.9621960959998</v>
      </c>
      <c r="I11" s="49"/>
      <c r="K11" s="42"/>
    </row>
    <row r="12" spans="1:11" s="39" customFormat="1" x14ac:dyDescent="0.25">
      <c r="A12" s="39" t="s">
        <v>171</v>
      </c>
      <c r="B12" s="41">
        <v>45231</v>
      </c>
      <c r="C12" s="47">
        <v>8107</v>
      </c>
      <c r="D12" s="47">
        <v>6120.8639159332497</v>
      </c>
      <c r="E12" s="48">
        <v>11423.5</v>
      </c>
      <c r="F12" s="48">
        <v>10281.15</v>
      </c>
      <c r="G12" s="48">
        <v>3316.5</v>
      </c>
      <c r="H12" s="48">
        <v>4160.2860840667499</v>
      </c>
      <c r="I12" s="49"/>
    </row>
    <row r="13" spans="1:11" s="39" customFormat="1" x14ac:dyDescent="0.25">
      <c r="A13" s="39" t="s">
        <v>171</v>
      </c>
      <c r="B13" s="41">
        <v>45261</v>
      </c>
      <c r="C13" s="47">
        <v>9669</v>
      </c>
      <c r="D13" s="47">
        <v>8263.8183972825009</v>
      </c>
      <c r="E13" s="48">
        <v>13624.5</v>
      </c>
      <c r="F13" s="48">
        <v>12262.050000000001</v>
      </c>
      <c r="G13" s="48">
        <v>3955.5</v>
      </c>
      <c r="H13" s="48">
        <v>3998.2316027175007</v>
      </c>
      <c r="I13" s="49"/>
    </row>
    <row r="14" spans="1:11" s="39" customFormat="1" x14ac:dyDescent="0.25">
      <c r="A14" s="39" t="s">
        <v>171</v>
      </c>
      <c r="B14" s="41">
        <v>45292</v>
      </c>
      <c r="C14" s="47">
        <v>5742</v>
      </c>
      <c r="D14" s="47">
        <v>4601.6898196275006</v>
      </c>
      <c r="E14" s="48">
        <v>8091</v>
      </c>
      <c r="F14" s="48">
        <v>7281.9000000000005</v>
      </c>
      <c r="G14" s="48">
        <v>2349</v>
      </c>
      <c r="H14" s="48">
        <v>2680.2101803725</v>
      </c>
      <c r="I14" s="49"/>
    </row>
    <row r="15" spans="1:11" s="39" customFormat="1" x14ac:dyDescent="0.25">
      <c r="A15" s="39" t="s">
        <v>171</v>
      </c>
      <c r="B15" s="41">
        <v>45323</v>
      </c>
      <c r="C15" s="47">
        <v>7920</v>
      </c>
      <c r="D15" s="47">
        <v>6664.4341812000002</v>
      </c>
      <c r="E15" s="48">
        <v>11160</v>
      </c>
      <c r="F15" s="48">
        <v>10044</v>
      </c>
      <c r="G15" s="48">
        <v>3240</v>
      </c>
      <c r="H15" s="48">
        <v>3379.5658187999998</v>
      </c>
      <c r="I15" s="49"/>
    </row>
    <row r="16" spans="1:11" s="39" customFormat="1" x14ac:dyDescent="0.25">
      <c r="A16" s="39" t="s">
        <v>171</v>
      </c>
      <c r="B16" s="41">
        <v>45352</v>
      </c>
      <c r="C16" s="47">
        <v>7370</v>
      </c>
      <c r="D16" s="47">
        <v>6610.8485990249992</v>
      </c>
      <c r="E16" s="48">
        <v>10385</v>
      </c>
      <c r="F16" s="48">
        <v>9346.5</v>
      </c>
      <c r="G16" s="48">
        <v>3015</v>
      </c>
      <c r="H16" s="48">
        <v>2735.6514009750003</v>
      </c>
      <c r="I16" s="49"/>
    </row>
    <row r="17" spans="1:12" s="39" customFormat="1" x14ac:dyDescent="0.25">
      <c r="A17" s="39" t="s">
        <v>171</v>
      </c>
      <c r="B17" s="41">
        <v>45383</v>
      </c>
      <c r="C17" s="47">
        <v>6963</v>
      </c>
      <c r="D17" s="47">
        <v>5804.6646790147497</v>
      </c>
      <c r="E17" s="48">
        <v>9811.5</v>
      </c>
      <c r="F17" s="48">
        <v>8830.35</v>
      </c>
      <c r="G17" s="48">
        <v>2848.5</v>
      </c>
      <c r="H17" s="48">
        <v>3025.6853209852502</v>
      </c>
      <c r="I17" s="49"/>
    </row>
    <row r="18" spans="1:12" s="39" customFormat="1" x14ac:dyDescent="0.25">
      <c r="A18" s="39" t="s">
        <v>171</v>
      </c>
      <c r="B18" s="41">
        <v>45413</v>
      </c>
      <c r="C18" s="47">
        <v>8679</v>
      </c>
      <c r="D18" s="47">
        <v>7164.4428885847501</v>
      </c>
      <c r="E18" s="48">
        <v>12229.5</v>
      </c>
      <c r="F18" s="48">
        <v>11006.550000000001</v>
      </c>
      <c r="G18" s="48">
        <v>3550.5</v>
      </c>
      <c r="H18" s="48">
        <v>3842.1071114152505</v>
      </c>
      <c r="I18" s="49"/>
    </row>
    <row r="19" spans="1:12" s="39" customFormat="1" x14ac:dyDescent="0.25">
      <c r="A19" s="39" t="s">
        <v>171</v>
      </c>
      <c r="B19" s="41">
        <v>45444</v>
      </c>
      <c r="C19" s="47">
        <v>9240</v>
      </c>
      <c r="D19" s="47">
        <v>7427.8301529600003</v>
      </c>
      <c r="E19" s="48">
        <v>13020</v>
      </c>
      <c r="F19" s="48">
        <v>11718</v>
      </c>
      <c r="G19" s="48">
        <v>3780</v>
      </c>
      <c r="H19" s="48">
        <v>4290.1698470399997</v>
      </c>
      <c r="I19" s="49"/>
    </row>
    <row r="20" spans="1:12" s="39" customFormat="1" x14ac:dyDescent="0.25">
      <c r="A20" s="39" t="s">
        <v>171</v>
      </c>
      <c r="B20" s="41">
        <v>45474</v>
      </c>
      <c r="C20" s="47">
        <v>9988</v>
      </c>
      <c r="D20" s="47">
        <v>9164.4927586920003</v>
      </c>
      <c r="E20" s="48">
        <v>14074</v>
      </c>
      <c r="F20" s="48">
        <v>12666.6</v>
      </c>
      <c r="G20" s="48">
        <v>4086</v>
      </c>
      <c r="H20" s="48">
        <v>3502.1072413080001</v>
      </c>
      <c r="I20" s="49"/>
    </row>
    <row r="21" spans="1:12" s="39" customFormat="1" x14ac:dyDescent="0.25">
      <c r="A21" s="39" t="s">
        <v>171</v>
      </c>
      <c r="B21" s="41">
        <v>45505</v>
      </c>
      <c r="C21" s="47">
        <v>5742</v>
      </c>
      <c r="D21" s="47">
        <v>4601.6898196275006</v>
      </c>
      <c r="E21" s="48">
        <v>8091</v>
      </c>
      <c r="F21" s="48">
        <v>7281.9000000000005</v>
      </c>
      <c r="G21" s="48">
        <v>2349</v>
      </c>
      <c r="H21" s="48">
        <v>2680.2101803725</v>
      </c>
      <c r="I21" s="49"/>
    </row>
    <row r="22" spans="1:12" s="39" customFormat="1" x14ac:dyDescent="0.25">
      <c r="A22" s="39" t="s">
        <v>171</v>
      </c>
      <c r="B22" s="41">
        <v>45536</v>
      </c>
      <c r="C22" s="47">
        <v>6607.7000000000007</v>
      </c>
      <c r="D22" s="47">
        <v>5550.1650000000009</v>
      </c>
      <c r="E22" s="48">
        <v>9310.85</v>
      </c>
      <c r="F22" s="48">
        <v>8379.7650000000012</v>
      </c>
      <c r="G22" s="48">
        <v>2703.15</v>
      </c>
      <c r="H22" s="48">
        <v>2829.6</v>
      </c>
      <c r="I22" s="49"/>
    </row>
    <row r="23" spans="1:12" s="39" customFormat="1" x14ac:dyDescent="0.25">
      <c r="A23" s="39" t="s">
        <v>171</v>
      </c>
      <c r="B23" s="41">
        <v>45566</v>
      </c>
      <c r="C23" s="47">
        <v>8369.9000000000015</v>
      </c>
      <c r="D23" s="47">
        <v>7309.3050000000003</v>
      </c>
      <c r="E23" s="48">
        <v>11793.95</v>
      </c>
      <c r="F23" s="48">
        <v>10614.555</v>
      </c>
      <c r="G23" s="48">
        <v>3424.05</v>
      </c>
      <c r="H23" s="48">
        <v>3305.25</v>
      </c>
      <c r="I23" s="49"/>
    </row>
    <row r="24" spans="1:12" s="39" customFormat="1" x14ac:dyDescent="0.25">
      <c r="A24" s="39" t="s">
        <v>171</v>
      </c>
      <c r="B24" s="41">
        <v>45597</v>
      </c>
      <c r="C24" s="47">
        <v>7465.7000000000007</v>
      </c>
      <c r="D24" s="47">
        <v>6262.5149999999994</v>
      </c>
      <c r="E24" s="48">
        <v>10519.85</v>
      </c>
      <c r="F24" s="48">
        <v>9467.8649999999998</v>
      </c>
      <c r="G24" s="48">
        <v>3054.15</v>
      </c>
      <c r="H24" s="48">
        <v>3205.35</v>
      </c>
      <c r="I24" s="49"/>
    </row>
    <row r="25" spans="1:12" s="39" customFormat="1" x14ac:dyDescent="0.25">
      <c r="A25" s="39" t="s">
        <v>171</v>
      </c>
      <c r="B25" s="41">
        <v>45627</v>
      </c>
      <c r="C25" s="47">
        <v>8653.7000000000007</v>
      </c>
      <c r="D25" s="47">
        <v>7530.6149999999998</v>
      </c>
      <c r="E25" s="48">
        <v>12193.85</v>
      </c>
      <c r="F25" s="48">
        <v>10974.465</v>
      </c>
      <c r="G25" s="48">
        <v>3540.15</v>
      </c>
      <c r="H25" s="48">
        <v>3443.85</v>
      </c>
      <c r="I25" s="49"/>
    </row>
    <row r="26" spans="1:12" s="39" customFormat="1" x14ac:dyDescent="0.25">
      <c r="A26" s="39" t="s">
        <v>172</v>
      </c>
      <c r="B26" s="41">
        <v>44927</v>
      </c>
      <c r="C26" s="47">
        <v>4339.5</v>
      </c>
      <c r="D26" s="47">
        <v>3582.2214442923741</v>
      </c>
      <c r="E26" s="48">
        <v>6114.75</v>
      </c>
      <c r="F26" s="48">
        <v>5503.2749999999996</v>
      </c>
      <c r="G26" s="48">
        <v>1775.25</v>
      </c>
      <c r="H26" s="48">
        <v>1921.0535557076253</v>
      </c>
      <c r="J26" s="50"/>
      <c r="K26" s="50"/>
      <c r="L26" s="50"/>
    </row>
    <row r="27" spans="1:12" s="39" customFormat="1" x14ac:dyDescent="0.25">
      <c r="A27" s="39" t="s">
        <v>172</v>
      </c>
      <c r="B27" s="41">
        <v>44958</v>
      </c>
      <c r="C27" s="47">
        <v>4620</v>
      </c>
      <c r="D27" s="47">
        <v>3713.9150764800002</v>
      </c>
      <c r="E27" s="48">
        <v>6510</v>
      </c>
      <c r="F27" s="48">
        <v>5859</v>
      </c>
      <c r="G27" s="48">
        <v>1890</v>
      </c>
      <c r="H27" s="48">
        <v>2145.0849235199998</v>
      </c>
      <c r="J27" s="50"/>
      <c r="K27" s="50"/>
      <c r="L27" s="50"/>
    </row>
    <row r="28" spans="1:12" s="39" customFormat="1" x14ac:dyDescent="0.25">
      <c r="A28" s="39" t="s">
        <v>172</v>
      </c>
      <c r="B28" s="41">
        <v>44986</v>
      </c>
      <c r="C28" s="47">
        <v>3982</v>
      </c>
      <c r="D28" s="47">
        <v>3690.8092356165007</v>
      </c>
      <c r="E28" s="48">
        <v>5611</v>
      </c>
      <c r="F28" s="48">
        <v>5049.9000000000005</v>
      </c>
      <c r="G28" s="48">
        <v>1629</v>
      </c>
      <c r="H28" s="48">
        <v>1359.0907643834998</v>
      </c>
      <c r="J28" s="50"/>
      <c r="K28" s="50"/>
      <c r="L28" s="50"/>
    </row>
    <row r="29" spans="1:12" s="39" customFormat="1" x14ac:dyDescent="0.25">
      <c r="A29" s="39" t="s">
        <v>172</v>
      </c>
      <c r="B29" s="41">
        <v>45017</v>
      </c>
      <c r="C29" s="47">
        <v>3685</v>
      </c>
      <c r="D29" s="47">
        <v>3305.4242995124996</v>
      </c>
      <c r="E29" s="48">
        <v>5192.5</v>
      </c>
      <c r="F29" s="48">
        <v>4673.25</v>
      </c>
      <c r="G29" s="48">
        <v>1507.5</v>
      </c>
      <c r="H29" s="48">
        <v>1367.8257004875002</v>
      </c>
      <c r="J29" s="50"/>
      <c r="K29" s="50"/>
      <c r="L29" s="50"/>
    </row>
    <row r="30" spans="1:12" s="39" customFormat="1" x14ac:dyDescent="0.25">
      <c r="A30" s="39" t="s">
        <v>172</v>
      </c>
      <c r="B30" s="41">
        <v>45047</v>
      </c>
      <c r="C30" s="47">
        <v>2690.5</v>
      </c>
      <c r="D30" s="47">
        <v>1990.4323395073745</v>
      </c>
      <c r="E30" s="48">
        <v>4114.75</v>
      </c>
      <c r="F30" s="48">
        <v>3503.2749999999996</v>
      </c>
      <c r="G30" s="48">
        <v>1424.25</v>
      </c>
      <c r="H30" s="48">
        <v>1512.8426604926251</v>
      </c>
      <c r="J30" s="50"/>
      <c r="K30" s="42"/>
      <c r="L30" s="50"/>
    </row>
    <row r="31" spans="1:12" s="39" customFormat="1" x14ac:dyDescent="0.25">
      <c r="A31" s="39" t="s">
        <v>172</v>
      </c>
      <c r="B31" s="41">
        <v>45078</v>
      </c>
      <c r="C31" s="47">
        <v>2467</v>
      </c>
      <c r="D31" s="47">
        <v>2107.946379346</v>
      </c>
      <c r="E31" s="48">
        <v>4510</v>
      </c>
      <c r="F31" s="48">
        <v>3859</v>
      </c>
      <c r="G31" s="48">
        <v>2043</v>
      </c>
      <c r="H31" s="48">
        <v>1751.053620654</v>
      </c>
      <c r="J31" s="50"/>
      <c r="K31" s="42"/>
      <c r="L31" s="50"/>
    </row>
    <row r="32" spans="1:12" s="39" customFormat="1" x14ac:dyDescent="0.25">
      <c r="A32" s="39" t="s">
        <v>172</v>
      </c>
      <c r="B32" s="41">
        <v>45108</v>
      </c>
      <c r="C32" s="47">
        <v>2002.25</v>
      </c>
      <c r="D32" s="47">
        <v>1517.8504260343755</v>
      </c>
      <c r="E32" s="48">
        <v>3611</v>
      </c>
      <c r="F32" s="48">
        <v>3049.9000000000005</v>
      </c>
      <c r="G32" s="48">
        <v>1608.75</v>
      </c>
      <c r="H32" s="48">
        <v>1532.0495739656251</v>
      </c>
      <c r="J32" s="50"/>
      <c r="K32" s="42"/>
      <c r="L32" s="50"/>
    </row>
    <row r="33" spans="1:12" s="39" customFormat="1" x14ac:dyDescent="0.25">
      <c r="A33" s="39" t="s">
        <v>172</v>
      </c>
      <c r="B33" s="41">
        <v>45139</v>
      </c>
      <c r="C33" s="47">
        <v>1203.5</v>
      </c>
      <c r="D33" s="47">
        <v>880.73744841700022</v>
      </c>
      <c r="E33" s="48">
        <v>3192.5</v>
      </c>
      <c r="F33" s="48">
        <v>2673.25</v>
      </c>
      <c r="G33" s="48">
        <v>1989</v>
      </c>
      <c r="H33" s="48">
        <v>1792.5125515829998</v>
      </c>
      <c r="J33" s="50"/>
      <c r="K33" s="42"/>
      <c r="L33" s="50"/>
    </row>
    <row r="34" spans="1:12" s="39" customFormat="1" x14ac:dyDescent="0.25">
      <c r="A34" s="39" t="s">
        <v>172</v>
      </c>
      <c r="B34" s="41">
        <v>45170</v>
      </c>
      <c r="C34" s="47">
        <v>4019.3999999999996</v>
      </c>
      <c r="D34" s="47">
        <v>3221.1828737392498</v>
      </c>
      <c r="E34" s="48">
        <v>5663.7</v>
      </c>
      <c r="F34" s="48">
        <v>5097.33</v>
      </c>
      <c r="G34" s="48">
        <v>1644.3</v>
      </c>
      <c r="H34" s="48">
        <v>1876.1471262607499</v>
      </c>
      <c r="J34" s="50"/>
      <c r="K34" s="50"/>
      <c r="L34" s="50"/>
    </row>
    <row r="35" spans="1:12" s="39" customFormat="1" x14ac:dyDescent="0.25">
      <c r="A35" s="39" t="s">
        <v>172</v>
      </c>
      <c r="B35" s="41">
        <v>45200</v>
      </c>
      <c r="C35" s="47">
        <v>4625.3900000000003</v>
      </c>
      <c r="D35" s="47">
        <v>3885.1155000000003</v>
      </c>
      <c r="E35" s="48">
        <v>6517.5950000000003</v>
      </c>
      <c r="F35" s="48">
        <v>5865.8355000000001</v>
      </c>
      <c r="G35" s="48">
        <v>1892.2049999999999</v>
      </c>
      <c r="H35" s="48">
        <v>1980.7199999999998</v>
      </c>
      <c r="J35" s="50"/>
      <c r="K35" s="50"/>
      <c r="L35" s="50"/>
    </row>
    <row r="36" spans="1:12" s="39" customFormat="1" x14ac:dyDescent="0.25">
      <c r="A36" s="39" t="s">
        <v>172</v>
      </c>
      <c r="B36" s="41">
        <v>45231</v>
      </c>
      <c r="C36" s="47">
        <v>5858.9299999999994</v>
      </c>
      <c r="D36" s="47">
        <v>5116.5134999999991</v>
      </c>
      <c r="E36" s="48">
        <v>8255.7649999999994</v>
      </c>
      <c r="F36" s="48">
        <v>7430.1884999999993</v>
      </c>
      <c r="G36" s="48">
        <v>2396.835</v>
      </c>
      <c r="H36" s="48">
        <v>2313.6749999999997</v>
      </c>
      <c r="J36" s="50"/>
      <c r="K36" s="50"/>
      <c r="L36" s="50"/>
    </row>
    <row r="37" spans="1:12" s="39" customFormat="1" x14ac:dyDescent="0.25">
      <c r="A37" s="39" t="s">
        <v>172</v>
      </c>
      <c r="B37" s="41">
        <v>45261</v>
      </c>
      <c r="C37" s="47">
        <v>5225.99</v>
      </c>
      <c r="D37" s="47">
        <v>4383.7604999999994</v>
      </c>
      <c r="E37" s="48">
        <v>7363.8949999999995</v>
      </c>
      <c r="F37" s="48">
        <v>6627.5054999999993</v>
      </c>
      <c r="G37" s="48">
        <v>2137.9049999999997</v>
      </c>
      <c r="H37" s="48">
        <v>2243.7449999999999</v>
      </c>
      <c r="J37" s="50"/>
      <c r="K37" s="50"/>
      <c r="L37" s="50"/>
    </row>
    <row r="38" spans="1:12" s="39" customFormat="1" x14ac:dyDescent="0.25">
      <c r="A38" s="39" t="s">
        <v>172</v>
      </c>
      <c r="B38" s="41">
        <v>45292</v>
      </c>
      <c r="C38" s="47">
        <v>6057.59</v>
      </c>
      <c r="D38" s="47">
        <v>5271.4304999999995</v>
      </c>
      <c r="E38" s="48">
        <v>8535.6949999999997</v>
      </c>
      <c r="F38" s="48">
        <v>7682.1254999999992</v>
      </c>
      <c r="G38" s="48">
        <v>2478.105</v>
      </c>
      <c r="H38" s="48">
        <v>2410.6949999999997</v>
      </c>
      <c r="J38" s="50"/>
      <c r="K38" s="50"/>
      <c r="L38" s="50"/>
    </row>
    <row r="39" spans="1:12" s="39" customFormat="1" x14ac:dyDescent="0.25">
      <c r="A39" s="39" t="s">
        <v>172</v>
      </c>
      <c r="B39" s="41">
        <v>45323</v>
      </c>
      <c r="C39" s="47">
        <v>6829.9</v>
      </c>
      <c r="D39" s="47">
        <v>5511.5549999999985</v>
      </c>
      <c r="E39" s="48">
        <v>9623.9499999999989</v>
      </c>
      <c r="F39" s="48">
        <v>8661.5549999999985</v>
      </c>
      <c r="G39" s="48">
        <v>2794.0499999999997</v>
      </c>
      <c r="H39" s="48">
        <v>3150</v>
      </c>
      <c r="J39" s="50"/>
      <c r="K39" s="50"/>
      <c r="L39" s="50"/>
    </row>
    <row r="40" spans="1:12" s="39" customFormat="1" x14ac:dyDescent="0.25">
      <c r="A40" s="39" t="s">
        <v>172</v>
      </c>
      <c r="B40" s="41">
        <v>45352</v>
      </c>
      <c r="C40" s="47">
        <v>4435.2</v>
      </c>
      <c r="D40" s="47">
        <v>3931.3664627327998</v>
      </c>
      <c r="E40" s="48">
        <v>6249.5999999999995</v>
      </c>
      <c r="F40" s="48">
        <v>5624.6399999999994</v>
      </c>
      <c r="G40" s="48">
        <v>1814.3999999999999</v>
      </c>
      <c r="H40" s="48">
        <v>1693.2735372671998</v>
      </c>
      <c r="J40" s="50"/>
      <c r="K40" s="50"/>
      <c r="L40" s="50"/>
    </row>
    <row r="41" spans="1:12" s="39" customFormat="1" x14ac:dyDescent="0.25">
      <c r="A41" s="39" t="s">
        <v>172</v>
      </c>
      <c r="B41" s="41">
        <v>45383</v>
      </c>
      <c r="C41" s="47">
        <v>5674.9</v>
      </c>
      <c r="D41" s="47">
        <v>4284.6047411532745</v>
      </c>
      <c r="E41" s="48">
        <v>7996.45</v>
      </c>
      <c r="F41" s="48">
        <v>7196.8049999999994</v>
      </c>
      <c r="G41" s="48">
        <v>2321.5499999999997</v>
      </c>
      <c r="H41" s="48">
        <v>2912.2002588467249</v>
      </c>
      <c r="J41" s="50"/>
      <c r="K41" s="50"/>
      <c r="L41" s="50"/>
    </row>
    <row r="42" spans="1:12" s="39" customFormat="1" x14ac:dyDescent="0.25">
      <c r="A42" s="39" t="s">
        <v>172</v>
      </c>
      <c r="B42" s="41">
        <v>45413</v>
      </c>
      <c r="C42" s="47">
        <v>6768.2999999999993</v>
      </c>
      <c r="D42" s="47">
        <v>5784.6728780977492</v>
      </c>
      <c r="E42" s="48">
        <v>9537.15</v>
      </c>
      <c r="F42" s="48">
        <v>8583.4349999999995</v>
      </c>
      <c r="G42" s="48">
        <v>2768.85</v>
      </c>
      <c r="H42" s="48">
        <v>2798.7621219022503</v>
      </c>
      <c r="J42" s="50"/>
      <c r="K42" s="50"/>
      <c r="L42" s="50"/>
    </row>
    <row r="43" spans="1:12" s="39" customFormat="1" x14ac:dyDescent="0.25">
      <c r="A43" s="39" t="s">
        <v>172</v>
      </c>
      <c r="B43" s="41">
        <v>45444</v>
      </c>
      <c r="C43" s="47">
        <v>4019.3999999999996</v>
      </c>
      <c r="D43" s="47">
        <v>3221.1828737392498</v>
      </c>
      <c r="E43" s="48">
        <v>5663.7</v>
      </c>
      <c r="F43" s="48">
        <v>5097.33</v>
      </c>
      <c r="G43" s="48">
        <v>1644.3</v>
      </c>
      <c r="H43" s="48">
        <v>1876.1471262607499</v>
      </c>
      <c r="J43" s="50"/>
      <c r="K43" s="50"/>
      <c r="L43" s="50"/>
    </row>
    <row r="44" spans="1:12" s="39" customFormat="1" x14ac:dyDescent="0.25">
      <c r="A44" s="39" t="s">
        <v>172</v>
      </c>
      <c r="B44" s="41">
        <v>45474</v>
      </c>
      <c r="C44" s="47">
        <v>5543.9999999999991</v>
      </c>
      <c r="D44" s="47">
        <v>4665.10392684</v>
      </c>
      <c r="E44" s="48">
        <v>7811.9999999999991</v>
      </c>
      <c r="F44" s="48">
        <v>7030.7999999999993</v>
      </c>
      <c r="G44" s="48">
        <v>2268</v>
      </c>
      <c r="H44" s="48">
        <v>2365.6960731599997</v>
      </c>
      <c r="J44" s="50"/>
      <c r="K44" s="50"/>
      <c r="L44" s="50"/>
    </row>
    <row r="45" spans="1:12" s="39" customFormat="1" x14ac:dyDescent="0.25">
      <c r="A45" s="39" t="s">
        <v>172</v>
      </c>
      <c r="B45" s="41">
        <v>45505</v>
      </c>
      <c r="C45" s="47">
        <v>4339.5</v>
      </c>
      <c r="D45" s="47">
        <v>3582.2214442923741</v>
      </c>
      <c r="E45" s="48">
        <v>6114.75</v>
      </c>
      <c r="F45" s="48">
        <v>5503.2749999999996</v>
      </c>
      <c r="G45" s="48">
        <v>1775.25</v>
      </c>
      <c r="H45" s="48">
        <v>1921.0535557076253</v>
      </c>
      <c r="J45" s="50"/>
      <c r="K45" s="50"/>
      <c r="L45" s="50"/>
    </row>
    <row r="46" spans="1:12" s="39" customFormat="1" x14ac:dyDescent="0.25">
      <c r="A46" s="39" t="s">
        <v>172</v>
      </c>
      <c r="B46" s="41">
        <v>45536</v>
      </c>
      <c r="C46" s="47">
        <v>4620</v>
      </c>
      <c r="D46" s="47">
        <v>3713.9150764800002</v>
      </c>
      <c r="E46" s="48">
        <v>6510</v>
      </c>
      <c r="F46" s="48">
        <v>5859</v>
      </c>
      <c r="G46" s="48">
        <v>1890</v>
      </c>
      <c r="H46" s="48">
        <v>2145.0849235199998</v>
      </c>
      <c r="J46" s="50"/>
      <c r="K46" s="50"/>
      <c r="L46" s="50"/>
    </row>
    <row r="47" spans="1:12" s="39" customFormat="1" x14ac:dyDescent="0.25">
      <c r="A47" s="39" t="s">
        <v>172</v>
      </c>
      <c r="B47" s="41">
        <v>45566</v>
      </c>
      <c r="C47" s="47">
        <v>3982</v>
      </c>
      <c r="D47" s="47">
        <v>3690.8092356165007</v>
      </c>
      <c r="E47" s="48">
        <v>5611</v>
      </c>
      <c r="F47" s="48">
        <v>5049.9000000000005</v>
      </c>
      <c r="G47" s="48">
        <v>1629</v>
      </c>
      <c r="H47" s="48">
        <v>1359.0907643834998</v>
      </c>
      <c r="J47" s="50"/>
      <c r="K47" s="50"/>
      <c r="L47" s="50"/>
    </row>
    <row r="48" spans="1:12" s="39" customFormat="1" x14ac:dyDescent="0.25">
      <c r="A48" s="39" t="s">
        <v>172</v>
      </c>
      <c r="B48" s="41">
        <v>45597</v>
      </c>
      <c r="C48" s="47">
        <v>3685</v>
      </c>
      <c r="D48" s="47">
        <v>3305.4242995124996</v>
      </c>
      <c r="E48" s="48">
        <v>5192.5</v>
      </c>
      <c r="F48" s="48">
        <v>4673.25</v>
      </c>
      <c r="G48" s="48">
        <v>1507.5</v>
      </c>
      <c r="H48" s="48">
        <v>1367.8257004875002</v>
      </c>
      <c r="J48" s="50"/>
      <c r="K48" s="50"/>
      <c r="L48" s="50"/>
    </row>
    <row r="49" spans="1:12" s="39" customFormat="1" x14ac:dyDescent="0.25">
      <c r="A49" s="39" t="s">
        <v>172</v>
      </c>
      <c r="B49" s="41">
        <v>45627</v>
      </c>
      <c r="C49" s="47">
        <v>2690.5</v>
      </c>
      <c r="D49" s="47">
        <v>1990.4323395073745</v>
      </c>
      <c r="E49" s="48">
        <v>4114.75</v>
      </c>
      <c r="F49" s="48">
        <v>3503.2749999999996</v>
      </c>
      <c r="G49" s="48">
        <v>1424.25</v>
      </c>
      <c r="H49" s="48">
        <v>1512.8426604926251</v>
      </c>
      <c r="J49" s="50"/>
      <c r="K49" s="50"/>
      <c r="L49" s="50"/>
    </row>
    <row r="50" spans="1:12" s="39" customFormat="1" x14ac:dyDescent="0.25">
      <c r="A50" s="39" t="s">
        <v>173</v>
      </c>
      <c r="B50" s="41">
        <v>44927</v>
      </c>
      <c r="C50" s="47">
        <v>2169.75</v>
      </c>
      <c r="D50" s="47">
        <v>1791.1107221461871</v>
      </c>
      <c r="E50" s="48">
        <v>3057.375</v>
      </c>
      <c r="F50" s="48">
        <v>2751.6374999999998</v>
      </c>
      <c r="G50" s="48">
        <v>887.625</v>
      </c>
      <c r="H50" s="48">
        <v>960.52677785381263</v>
      </c>
    </row>
    <row r="51" spans="1:12" s="39" customFormat="1" x14ac:dyDescent="0.25">
      <c r="A51" s="39" t="s">
        <v>173</v>
      </c>
      <c r="B51" s="41">
        <v>44958</v>
      </c>
      <c r="C51" s="47">
        <v>2310</v>
      </c>
      <c r="D51" s="47">
        <v>1856.9575382400001</v>
      </c>
      <c r="E51" s="48">
        <v>3255</v>
      </c>
      <c r="F51" s="48">
        <v>2929.5</v>
      </c>
      <c r="G51" s="48">
        <v>945</v>
      </c>
      <c r="H51" s="48">
        <v>1072.5424617599999</v>
      </c>
    </row>
    <row r="52" spans="1:12" s="39" customFormat="1" x14ac:dyDescent="0.25">
      <c r="A52" s="39" t="s">
        <v>173</v>
      </c>
      <c r="B52" s="41">
        <v>44986</v>
      </c>
      <c r="C52" s="47">
        <v>1991</v>
      </c>
      <c r="D52" s="47">
        <v>1845.4046178082504</v>
      </c>
      <c r="E52" s="48">
        <v>2805.5</v>
      </c>
      <c r="F52" s="48">
        <v>2524.9500000000003</v>
      </c>
      <c r="G52" s="48">
        <v>814.5</v>
      </c>
      <c r="H52" s="48">
        <v>679.54538219174992</v>
      </c>
    </row>
    <row r="53" spans="1:12" s="39" customFormat="1" x14ac:dyDescent="0.25">
      <c r="A53" s="39" t="s">
        <v>173</v>
      </c>
      <c r="B53" s="41">
        <v>45017</v>
      </c>
      <c r="C53" s="47">
        <v>1842.5</v>
      </c>
      <c r="D53" s="47">
        <v>1652.7121497562498</v>
      </c>
      <c r="E53" s="48">
        <v>2596.25</v>
      </c>
      <c r="F53" s="48">
        <v>2336.625</v>
      </c>
      <c r="G53" s="48">
        <v>753.75</v>
      </c>
      <c r="H53" s="48">
        <v>683.91285024375009</v>
      </c>
      <c r="K53" s="42"/>
    </row>
    <row r="54" spans="1:12" s="39" customFormat="1" x14ac:dyDescent="0.25">
      <c r="A54" s="39" t="s">
        <v>173</v>
      </c>
      <c r="B54" s="41">
        <v>45047</v>
      </c>
      <c r="C54" s="47">
        <v>345.25</v>
      </c>
      <c r="D54" s="47">
        <v>443.57866975368745</v>
      </c>
      <c r="E54" s="48">
        <v>1057.375</v>
      </c>
      <c r="F54" s="48">
        <v>1200</v>
      </c>
      <c r="G54" s="48">
        <v>712.125</v>
      </c>
      <c r="H54" s="48">
        <v>756.42133024631255</v>
      </c>
      <c r="K54" s="42"/>
    </row>
    <row r="55" spans="1:12" s="39" customFormat="1" x14ac:dyDescent="0.25">
      <c r="A55" s="39" t="s">
        <v>173</v>
      </c>
      <c r="B55" s="41">
        <v>45078</v>
      </c>
      <c r="C55" s="47">
        <v>233.5</v>
      </c>
      <c r="D55" s="47">
        <v>53.973189672999979</v>
      </c>
      <c r="E55" s="48">
        <v>1255</v>
      </c>
      <c r="F55" s="48">
        <v>929.5</v>
      </c>
      <c r="G55" s="48">
        <v>1021.5</v>
      </c>
      <c r="H55" s="48">
        <v>875.52681032700002</v>
      </c>
      <c r="K55" s="42"/>
    </row>
    <row r="56" spans="1:12" s="39" customFormat="1" x14ac:dyDescent="0.25">
      <c r="A56" s="39" t="s">
        <v>173</v>
      </c>
      <c r="B56" s="41">
        <v>45108</v>
      </c>
      <c r="C56" s="47">
        <v>2195.625</v>
      </c>
      <c r="D56" s="47">
        <v>2033.9752130171873</v>
      </c>
      <c r="E56" s="48">
        <v>3000</v>
      </c>
      <c r="F56" s="48">
        <v>2800</v>
      </c>
      <c r="G56" s="48">
        <v>804.375</v>
      </c>
      <c r="H56" s="48">
        <v>766.02478698281254</v>
      </c>
      <c r="K56" s="42"/>
    </row>
    <row r="57" spans="1:12" s="39" customFormat="1" x14ac:dyDescent="0.25">
      <c r="A57" s="39" t="s">
        <v>173</v>
      </c>
      <c r="B57" s="41">
        <v>45139</v>
      </c>
      <c r="C57" s="47">
        <v>1765.5</v>
      </c>
      <c r="D57" s="47">
        <v>1443.7437242085002</v>
      </c>
      <c r="E57" s="48">
        <v>2760</v>
      </c>
      <c r="F57" s="48">
        <v>2340</v>
      </c>
      <c r="G57" s="48">
        <v>994.5</v>
      </c>
      <c r="H57" s="48">
        <v>896.25627579149989</v>
      </c>
    </row>
    <row r="58" spans="1:12" s="39" customFormat="1" x14ac:dyDescent="0.25">
      <c r="A58" s="39" t="s">
        <v>173</v>
      </c>
      <c r="B58" s="41">
        <v>45170</v>
      </c>
      <c r="C58" s="47">
        <v>3037.6499999999996</v>
      </c>
      <c r="D58" s="47">
        <v>2507.555011004662</v>
      </c>
      <c r="E58" s="48">
        <v>4280.3249999999998</v>
      </c>
      <c r="F58" s="48">
        <v>3852.2924999999996</v>
      </c>
      <c r="G58" s="48">
        <v>1242.675</v>
      </c>
      <c r="H58" s="48">
        <v>1344.7374889953376</v>
      </c>
    </row>
    <row r="59" spans="1:12" s="39" customFormat="1" x14ac:dyDescent="0.25">
      <c r="A59" s="39" t="s">
        <v>173</v>
      </c>
      <c r="B59" s="41">
        <v>45200</v>
      </c>
      <c r="C59" s="47">
        <v>3234</v>
      </c>
      <c r="D59" s="47">
        <v>2599.7405535360003</v>
      </c>
      <c r="E59" s="48">
        <v>4557</v>
      </c>
      <c r="F59" s="48">
        <v>4101.3</v>
      </c>
      <c r="G59" s="48">
        <v>1323</v>
      </c>
      <c r="H59" s="48">
        <v>1501.5594464639998</v>
      </c>
    </row>
    <row r="60" spans="1:12" s="39" customFormat="1" x14ac:dyDescent="0.25">
      <c r="A60" s="39" t="s">
        <v>173</v>
      </c>
      <c r="B60" s="41">
        <v>45231</v>
      </c>
      <c r="C60" s="47">
        <v>2787.3999999999996</v>
      </c>
      <c r="D60" s="47">
        <v>2583.5664649315504</v>
      </c>
      <c r="E60" s="48">
        <v>3927.7</v>
      </c>
      <c r="F60" s="48">
        <v>3534.9300000000003</v>
      </c>
      <c r="G60" s="48">
        <v>1140.3</v>
      </c>
      <c r="H60" s="48">
        <v>951.36353506844978</v>
      </c>
    </row>
    <row r="61" spans="1:12" s="39" customFormat="1" x14ac:dyDescent="0.25">
      <c r="A61" s="39" t="s">
        <v>173</v>
      </c>
      <c r="B61" s="41">
        <v>45261</v>
      </c>
      <c r="C61" s="47">
        <v>2579.4999999999995</v>
      </c>
      <c r="D61" s="47">
        <v>2313.7970096587496</v>
      </c>
      <c r="E61" s="48">
        <v>3634.7499999999995</v>
      </c>
      <c r="F61" s="48">
        <v>3271.2749999999996</v>
      </c>
      <c r="G61" s="48">
        <v>1055.25</v>
      </c>
      <c r="H61" s="48">
        <v>957.47799034125001</v>
      </c>
    </row>
    <row r="62" spans="1:12" s="39" customFormat="1" x14ac:dyDescent="0.25">
      <c r="A62" s="39" t="s">
        <v>173</v>
      </c>
      <c r="B62" s="41">
        <v>45292</v>
      </c>
      <c r="C62" s="47">
        <v>1883.35</v>
      </c>
      <c r="D62" s="47">
        <v>1393.302637655162</v>
      </c>
      <c r="E62" s="48">
        <v>2880.3249999999998</v>
      </c>
      <c r="F62" s="48">
        <v>2452.2924999999996</v>
      </c>
      <c r="G62" s="48">
        <v>996.97499999999991</v>
      </c>
      <c r="H62" s="48">
        <v>1058.9898623448375</v>
      </c>
    </row>
    <row r="63" spans="1:12" s="39" customFormat="1" x14ac:dyDescent="0.25">
      <c r="A63" s="39" t="s">
        <v>173</v>
      </c>
      <c r="B63" s="41">
        <v>45323</v>
      </c>
      <c r="C63" s="47">
        <v>2813.58</v>
      </c>
      <c r="D63" s="47">
        <v>2254.8280116174747</v>
      </c>
      <c r="E63" s="48">
        <v>3964.5899999999997</v>
      </c>
      <c r="F63" s="48">
        <v>3568.1309999999999</v>
      </c>
      <c r="G63" s="48">
        <v>1151.01</v>
      </c>
      <c r="H63" s="48">
        <v>1313.302988382525</v>
      </c>
    </row>
    <row r="64" spans="1:12" s="39" customFormat="1" x14ac:dyDescent="0.25">
      <c r="A64" s="39" t="s">
        <v>173</v>
      </c>
      <c r="B64" s="41">
        <v>45352</v>
      </c>
      <c r="C64" s="47">
        <v>3237.7730000000001</v>
      </c>
      <c r="D64" s="47">
        <v>2719.5808500000003</v>
      </c>
      <c r="E64" s="48">
        <v>4562.3164999999999</v>
      </c>
      <c r="F64" s="48">
        <v>4106.0848500000002</v>
      </c>
      <c r="G64" s="48">
        <v>1324.5434999999998</v>
      </c>
      <c r="H64" s="48">
        <v>1386.5039999999997</v>
      </c>
    </row>
    <row r="65" spans="1:11" s="39" customFormat="1" x14ac:dyDescent="0.25">
      <c r="A65" s="39" t="s">
        <v>173</v>
      </c>
      <c r="B65" s="41">
        <v>45383</v>
      </c>
      <c r="C65" s="47">
        <v>4101.2509999999993</v>
      </c>
      <c r="D65" s="47">
        <v>3581.5594499999993</v>
      </c>
      <c r="E65" s="48">
        <v>5779.035499999999</v>
      </c>
      <c r="F65" s="48">
        <v>5201.1319499999991</v>
      </c>
      <c r="G65" s="48">
        <v>1677.7845</v>
      </c>
      <c r="H65" s="48">
        <v>1619.5724999999998</v>
      </c>
    </row>
    <row r="66" spans="1:11" s="39" customFormat="1" x14ac:dyDescent="0.25">
      <c r="A66" s="39" t="s">
        <v>173</v>
      </c>
      <c r="B66" s="41">
        <v>45413</v>
      </c>
      <c r="C66" s="47">
        <v>3658.1930000000002</v>
      </c>
      <c r="D66" s="47">
        <v>3068.6323499999994</v>
      </c>
      <c r="E66" s="48">
        <v>5154.7264999999998</v>
      </c>
      <c r="F66" s="48">
        <v>4639.2538499999991</v>
      </c>
      <c r="G66" s="48">
        <v>1496.5334999999998</v>
      </c>
      <c r="H66" s="48">
        <v>1570.6214999999997</v>
      </c>
    </row>
    <row r="67" spans="1:11" s="39" customFormat="1" x14ac:dyDescent="0.25">
      <c r="A67" s="39" t="s">
        <v>173</v>
      </c>
      <c r="B67" s="41">
        <v>45444</v>
      </c>
      <c r="C67" s="47">
        <v>4240.3129999999992</v>
      </c>
      <c r="D67" s="47">
        <v>3690.0013499999995</v>
      </c>
      <c r="E67" s="48">
        <v>5974.9864999999991</v>
      </c>
      <c r="F67" s="48">
        <v>5377.4878499999995</v>
      </c>
      <c r="G67" s="48">
        <v>1734.6734999999999</v>
      </c>
      <c r="H67" s="48">
        <v>1687.4864999999998</v>
      </c>
    </row>
    <row r="68" spans="1:11" s="39" customFormat="1" x14ac:dyDescent="0.25">
      <c r="A68" s="39" t="s">
        <v>173</v>
      </c>
      <c r="B68" s="41">
        <v>45474</v>
      </c>
      <c r="C68" s="47">
        <v>4780.9299999999985</v>
      </c>
      <c r="D68" s="47">
        <v>3858.0884999999989</v>
      </c>
      <c r="E68" s="48">
        <v>6736.7649999999985</v>
      </c>
      <c r="F68" s="48">
        <v>6063.0884999999989</v>
      </c>
      <c r="G68" s="48">
        <v>1955.8349999999996</v>
      </c>
      <c r="H68" s="48">
        <v>2205</v>
      </c>
    </row>
    <row r="69" spans="1:11" s="39" customFormat="1" x14ac:dyDescent="0.25">
      <c r="A69" s="39" t="s">
        <v>173</v>
      </c>
      <c r="B69" s="41">
        <v>45505</v>
      </c>
      <c r="C69" s="47">
        <v>2169.75</v>
      </c>
      <c r="D69" s="47">
        <v>1791.1107221461871</v>
      </c>
      <c r="E69" s="48">
        <v>3057.375</v>
      </c>
      <c r="F69" s="48">
        <v>2751.6374999999998</v>
      </c>
      <c r="G69" s="48">
        <v>887.625</v>
      </c>
      <c r="H69" s="48">
        <v>960.52677785381263</v>
      </c>
    </row>
    <row r="70" spans="1:11" s="39" customFormat="1" x14ac:dyDescent="0.25">
      <c r="A70" s="39" t="s">
        <v>173</v>
      </c>
      <c r="B70" s="41">
        <v>45536</v>
      </c>
      <c r="C70" s="47">
        <v>2310</v>
      </c>
      <c r="D70" s="47">
        <v>1856.9575382400001</v>
      </c>
      <c r="E70" s="48">
        <v>3255</v>
      </c>
      <c r="F70" s="48">
        <v>2929.5</v>
      </c>
      <c r="G70" s="48">
        <v>945</v>
      </c>
      <c r="H70" s="48">
        <v>1072.5424617599999</v>
      </c>
    </row>
    <row r="71" spans="1:11" s="39" customFormat="1" x14ac:dyDescent="0.25">
      <c r="A71" s="39" t="s">
        <v>173</v>
      </c>
      <c r="B71" s="41">
        <v>45566</v>
      </c>
      <c r="C71" s="47">
        <v>1991</v>
      </c>
      <c r="D71" s="47">
        <v>1845.4046178082504</v>
      </c>
      <c r="E71" s="48">
        <v>2805.5</v>
      </c>
      <c r="F71" s="48">
        <v>2524.9500000000003</v>
      </c>
      <c r="G71" s="48">
        <v>814.5</v>
      </c>
      <c r="H71" s="48">
        <v>679.54538219174992</v>
      </c>
    </row>
    <row r="72" spans="1:11" s="39" customFormat="1" x14ac:dyDescent="0.25">
      <c r="A72" s="39" t="s">
        <v>173</v>
      </c>
      <c r="B72" s="41">
        <v>45597</v>
      </c>
      <c r="C72" s="47">
        <v>1842.5</v>
      </c>
      <c r="D72" s="47">
        <v>1652.7121497562498</v>
      </c>
      <c r="E72" s="48">
        <v>2596.25</v>
      </c>
      <c r="F72" s="48">
        <v>2336.625</v>
      </c>
      <c r="G72" s="48">
        <v>753.75</v>
      </c>
      <c r="H72" s="48">
        <v>683.91285024375009</v>
      </c>
    </row>
    <row r="73" spans="1:11" s="39" customFormat="1" x14ac:dyDescent="0.25">
      <c r="A73" s="39" t="s">
        <v>173</v>
      </c>
      <c r="B73" s="41">
        <v>45627</v>
      </c>
      <c r="C73" s="47">
        <v>345.25</v>
      </c>
      <c r="D73" s="47">
        <v>443.57866975368745</v>
      </c>
      <c r="E73" s="48">
        <v>1057.375</v>
      </c>
      <c r="F73" s="48">
        <v>1200</v>
      </c>
      <c r="G73" s="48">
        <v>712.125</v>
      </c>
      <c r="H73" s="48">
        <v>756.42133024631255</v>
      </c>
    </row>
    <row r="74" spans="1:11" s="39" customFormat="1" x14ac:dyDescent="0.25">
      <c r="A74" s="39" t="s">
        <v>174</v>
      </c>
      <c r="B74" s="41">
        <v>44927</v>
      </c>
      <c r="C74" s="47">
        <v>1084.875</v>
      </c>
      <c r="D74" s="47">
        <v>895.55536107309354</v>
      </c>
      <c r="E74" s="48">
        <v>1528.6875</v>
      </c>
      <c r="F74" s="48">
        <v>1375.8187499999999</v>
      </c>
      <c r="G74" s="48">
        <v>443.8125</v>
      </c>
      <c r="H74" s="48">
        <v>480.26338892690632</v>
      </c>
    </row>
    <row r="75" spans="1:11" s="39" customFormat="1" x14ac:dyDescent="0.25">
      <c r="A75" s="39" t="s">
        <v>174</v>
      </c>
      <c r="B75" s="41">
        <v>44958</v>
      </c>
      <c r="C75" s="47">
        <v>1155</v>
      </c>
      <c r="D75" s="47">
        <v>928.47876912000004</v>
      </c>
      <c r="E75" s="48">
        <v>1627.5</v>
      </c>
      <c r="F75" s="48">
        <v>1464.75</v>
      </c>
      <c r="G75" s="48">
        <v>472.5</v>
      </c>
      <c r="H75" s="48">
        <v>536.27123087999996</v>
      </c>
    </row>
    <row r="76" spans="1:11" s="39" customFormat="1" x14ac:dyDescent="0.25">
      <c r="A76" s="39" t="s">
        <v>174</v>
      </c>
      <c r="B76" s="41">
        <v>44986</v>
      </c>
      <c r="C76" s="47">
        <v>995.5</v>
      </c>
      <c r="D76" s="47">
        <v>922.70230890412518</v>
      </c>
      <c r="E76" s="48">
        <v>1402.75</v>
      </c>
      <c r="F76" s="48">
        <v>1262.4750000000001</v>
      </c>
      <c r="G76" s="48">
        <v>407.25</v>
      </c>
      <c r="H76" s="48">
        <v>339.77269109587496</v>
      </c>
    </row>
    <row r="77" spans="1:11" s="39" customFormat="1" x14ac:dyDescent="0.25">
      <c r="A77" s="39" t="s">
        <v>174</v>
      </c>
      <c r="B77" s="41">
        <v>45017</v>
      </c>
      <c r="C77" s="47">
        <v>921.25</v>
      </c>
      <c r="D77" s="47">
        <v>826.3560748781249</v>
      </c>
      <c r="E77" s="48">
        <v>1298.125</v>
      </c>
      <c r="F77" s="48">
        <v>1168.3125</v>
      </c>
      <c r="G77" s="48">
        <v>376.875</v>
      </c>
      <c r="H77" s="48">
        <v>341.95642512187504</v>
      </c>
    </row>
    <row r="78" spans="1:11" s="39" customFormat="1" x14ac:dyDescent="0.25">
      <c r="A78" s="39" t="s">
        <v>174</v>
      </c>
      <c r="B78" s="41">
        <v>45047</v>
      </c>
      <c r="C78" s="47">
        <v>1643.9375</v>
      </c>
      <c r="D78" s="47">
        <v>1821.7893348768437</v>
      </c>
      <c r="E78" s="48">
        <v>2000</v>
      </c>
      <c r="F78" s="48">
        <v>2200</v>
      </c>
      <c r="G78" s="48">
        <v>356.0625</v>
      </c>
      <c r="H78" s="48">
        <v>378.21066512315628</v>
      </c>
      <c r="K78" s="42"/>
    </row>
    <row r="79" spans="1:11" s="39" customFormat="1" x14ac:dyDescent="0.25">
      <c r="A79" s="39" t="s">
        <v>174</v>
      </c>
      <c r="B79" s="41">
        <v>45078</v>
      </c>
      <c r="C79" s="47">
        <v>812.25</v>
      </c>
      <c r="D79" s="47">
        <v>1106.2365948365</v>
      </c>
      <c r="E79" s="48">
        <v>1323</v>
      </c>
      <c r="F79" s="48">
        <v>1544</v>
      </c>
      <c r="G79" s="48">
        <v>510.75</v>
      </c>
      <c r="H79" s="48">
        <v>437.76340516350001</v>
      </c>
      <c r="K79" s="42"/>
    </row>
    <row r="80" spans="1:11" s="39" customFormat="1" x14ac:dyDescent="0.25">
      <c r="A80" s="39" t="s">
        <v>174</v>
      </c>
      <c r="B80" s="41">
        <v>45108</v>
      </c>
      <c r="C80" s="47">
        <v>2597.8125</v>
      </c>
      <c r="D80" s="47">
        <v>2416.9876065085937</v>
      </c>
      <c r="E80" s="48">
        <v>3000</v>
      </c>
      <c r="F80" s="48">
        <v>2800</v>
      </c>
      <c r="G80" s="48">
        <v>402.1875</v>
      </c>
      <c r="H80" s="48">
        <v>383.01239349140627</v>
      </c>
      <c r="K80" s="42"/>
    </row>
    <row r="81" spans="1:11" s="39" customFormat="1" x14ac:dyDescent="0.25">
      <c r="A81" s="39" t="s">
        <v>174</v>
      </c>
      <c r="B81" s="41">
        <v>45139</v>
      </c>
      <c r="C81" s="47">
        <v>2262.75</v>
      </c>
      <c r="D81" s="47">
        <v>1891.8718621042501</v>
      </c>
      <c r="E81" s="48">
        <v>2760</v>
      </c>
      <c r="F81" s="48">
        <v>2340</v>
      </c>
      <c r="G81" s="48">
        <v>497.25</v>
      </c>
      <c r="H81" s="48">
        <v>448.12813789574994</v>
      </c>
      <c r="K81" s="42"/>
    </row>
    <row r="82" spans="1:11" s="39" customFormat="1" x14ac:dyDescent="0.25">
      <c r="A82" s="39" t="s">
        <v>174</v>
      </c>
      <c r="B82" s="41">
        <v>45170</v>
      </c>
      <c r="C82" s="47">
        <v>1518.8249999999998</v>
      </c>
      <c r="D82" s="47">
        <v>1253.777505502331</v>
      </c>
      <c r="E82" s="48">
        <v>2140.1624999999999</v>
      </c>
      <c r="F82" s="48">
        <v>1926.1462499999998</v>
      </c>
      <c r="G82" s="48">
        <v>621.33749999999998</v>
      </c>
      <c r="H82" s="48">
        <v>672.36874449766879</v>
      </c>
    </row>
    <row r="83" spans="1:11" s="39" customFormat="1" x14ac:dyDescent="0.25">
      <c r="A83" s="39" t="s">
        <v>174</v>
      </c>
      <c r="B83" s="41">
        <v>45200</v>
      </c>
      <c r="C83" s="47">
        <v>1617</v>
      </c>
      <c r="D83" s="47">
        <v>1299.8702767680002</v>
      </c>
      <c r="E83" s="48">
        <v>2278.5</v>
      </c>
      <c r="F83" s="48">
        <v>2050.65</v>
      </c>
      <c r="G83" s="48">
        <v>661.5</v>
      </c>
      <c r="H83" s="48">
        <v>750.77972323199992</v>
      </c>
    </row>
    <row r="84" spans="1:11" s="39" customFormat="1" x14ac:dyDescent="0.25">
      <c r="A84" s="39" t="s">
        <v>174</v>
      </c>
      <c r="B84" s="41">
        <v>45231</v>
      </c>
      <c r="C84" s="47">
        <v>1393.6999999999998</v>
      </c>
      <c r="D84" s="47">
        <v>1291.7832324657752</v>
      </c>
      <c r="E84" s="48">
        <v>1963.85</v>
      </c>
      <c r="F84" s="48">
        <v>1767.4650000000001</v>
      </c>
      <c r="G84" s="48">
        <v>570.15</v>
      </c>
      <c r="H84" s="48">
        <v>475.68176753422489</v>
      </c>
    </row>
    <row r="85" spans="1:11" s="39" customFormat="1" x14ac:dyDescent="0.25">
      <c r="A85" s="39" t="s">
        <v>174</v>
      </c>
      <c r="B85" s="41">
        <v>45261</v>
      </c>
      <c r="C85" s="47">
        <v>1289.7499999999998</v>
      </c>
      <c r="D85" s="47">
        <v>1156.8985048293748</v>
      </c>
      <c r="E85" s="48">
        <v>1817.3749999999998</v>
      </c>
      <c r="F85" s="48">
        <v>1635.6374999999998</v>
      </c>
      <c r="G85" s="48">
        <v>527.625</v>
      </c>
      <c r="H85" s="48">
        <v>478.738995170625</v>
      </c>
    </row>
    <row r="86" spans="1:11" s="39" customFormat="1" x14ac:dyDescent="0.25">
      <c r="A86" s="39" t="s">
        <v>174</v>
      </c>
      <c r="B86" s="41">
        <v>45292</v>
      </c>
      <c r="C86" s="47">
        <v>1290.5125</v>
      </c>
      <c r="D86" s="47">
        <v>1337.5050688275812</v>
      </c>
      <c r="E86" s="48">
        <v>1789</v>
      </c>
      <c r="F86" s="48">
        <v>1867</v>
      </c>
      <c r="G86" s="48">
        <v>498.48749999999995</v>
      </c>
      <c r="H86" s="48">
        <v>529.49493117241877</v>
      </c>
    </row>
    <row r="87" spans="1:11" s="39" customFormat="1" x14ac:dyDescent="0.25">
      <c r="A87" s="39" t="s">
        <v>174</v>
      </c>
      <c r="B87" s="41">
        <v>45323</v>
      </c>
      <c r="C87" s="47">
        <v>718.12750000000005</v>
      </c>
      <c r="D87" s="47">
        <v>5121.7722577032628</v>
      </c>
      <c r="E87" s="48">
        <v>1588</v>
      </c>
      <c r="F87" s="48">
        <v>6063.0884999999989</v>
      </c>
      <c r="G87" s="48">
        <v>869.87249999999995</v>
      </c>
      <c r="H87" s="48">
        <v>941.31624229673628</v>
      </c>
    </row>
    <row r="88" spans="1:11" s="39" customFormat="1" x14ac:dyDescent="0.25">
      <c r="A88" s="39" t="s">
        <v>174</v>
      </c>
      <c r="B88" s="41">
        <v>45352</v>
      </c>
      <c r="C88" s="47">
        <v>1317.9</v>
      </c>
      <c r="D88" s="47">
        <v>1814.9083874752002</v>
      </c>
      <c r="E88" s="48">
        <v>2244</v>
      </c>
      <c r="F88" s="48">
        <v>2866</v>
      </c>
      <c r="G88" s="48">
        <v>926.09999999999991</v>
      </c>
      <c r="H88" s="48">
        <v>1051.0916125247998</v>
      </c>
    </row>
    <row r="89" spans="1:11" s="39" customFormat="1" x14ac:dyDescent="0.25">
      <c r="A89" s="39" t="s">
        <v>174</v>
      </c>
      <c r="B89" s="41">
        <v>45383</v>
      </c>
      <c r="C89" s="47">
        <v>1335.79</v>
      </c>
      <c r="D89" s="47">
        <v>1467.0455254520853</v>
      </c>
      <c r="E89" s="48">
        <v>2134</v>
      </c>
      <c r="F89" s="48">
        <v>2133</v>
      </c>
      <c r="G89" s="48">
        <v>798.20999999999992</v>
      </c>
      <c r="H89" s="48">
        <v>665.95447454791486</v>
      </c>
    </row>
    <row r="90" spans="1:11" s="39" customFormat="1" x14ac:dyDescent="0.25">
      <c r="A90" s="39" t="s">
        <v>174</v>
      </c>
      <c r="B90" s="41">
        <v>45413</v>
      </c>
      <c r="C90" s="47">
        <v>1138.325</v>
      </c>
      <c r="D90" s="47">
        <v>1528.7654067611252</v>
      </c>
      <c r="E90" s="48">
        <v>1877</v>
      </c>
      <c r="F90" s="48">
        <v>2199</v>
      </c>
      <c r="G90" s="48">
        <v>738.67499999999995</v>
      </c>
      <c r="H90" s="48">
        <v>670.23459323887494</v>
      </c>
    </row>
    <row r="91" spans="1:11" s="39" customFormat="1" x14ac:dyDescent="0.25">
      <c r="A91" s="39" t="s">
        <v>174</v>
      </c>
      <c r="B91" s="41">
        <v>45444</v>
      </c>
      <c r="C91" s="47">
        <v>1318.3449999999998</v>
      </c>
      <c r="D91" s="47">
        <v>975.31184635861325</v>
      </c>
      <c r="E91" s="48">
        <v>2016.2274999999997</v>
      </c>
      <c r="F91" s="48">
        <v>1716.6047499999995</v>
      </c>
      <c r="G91" s="48">
        <v>697.88249999999994</v>
      </c>
      <c r="H91" s="48">
        <v>741.29290364138626</v>
      </c>
    </row>
    <row r="92" spans="1:11" s="39" customFormat="1" x14ac:dyDescent="0.25">
      <c r="A92" s="39" t="s">
        <v>174</v>
      </c>
      <c r="B92" s="41">
        <v>45474</v>
      </c>
      <c r="C92" s="47">
        <v>1969.5059999999999</v>
      </c>
      <c r="D92" s="47">
        <v>1578.3796081322325</v>
      </c>
      <c r="E92" s="48">
        <v>2775.2129999999997</v>
      </c>
      <c r="F92" s="48">
        <v>2497.6916999999999</v>
      </c>
      <c r="G92" s="48">
        <v>805.70699999999999</v>
      </c>
      <c r="H92" s="48">
        <v>919.31209186776744</v>
      </c>
    </row>
    <row r="93" spans="1:11" s="39" customFormat="1" x14ac:dyDescent="0.25">
      <c r="A93" s="39" t="s">
        <v>174</v>
      </c>
      <c r="B93" s="41">
        <v>45505</v>
      </c>
      <c r="C93" s="47">
        <v>1084.875</v>
      </c>
      <c r="D93" s="47">
        <v>895.55536107309354</v>
      </c>
      <c r="E93" s="48">
        <v>1528.6875</v>
      </c>
      <c r="F93" s="48">
        <v>1375.8187499999999</v>
      </c>
      <c r="G93" s="48">
        <v>443.8125</v>
      </c>
      <c r="H93" s="48">
        <v>480.26338892690632</v>
      </c>
    </row>
    <row r="94" spans="1:11" s="39" customFormat="1" x14ac:dyDescent="0.25">
      <c r="A94" s="39" t="s">
        <v>174</v>
      </c>
      <c r="B94" s="41">
        <v>45536</v>
      </c>
      <c r="C94" s="47">
        <v>1155</v>
      </c>
      <c r="D94" s="47">
        <v>928.47876912000004</v>
      </c>
      <c r="E94" s="48">
        <v>1627.5</v>
      </c>
      <c r="F94" s="48">
        <v>1464.75</v>
      </c>
      <c r="G94" s="48">
        <v>472.5</v>
      </c>
      <c r="H94" s="48">
        <v>536.27123087999996</v>
      </c>
    </row>
    <row r="95" spans="1:11" s="39" customFormat="1" x14ac:dyDescent="0.25">
      <c r="A95" s="39" t="s">
        <v>174</v>
      </c>
      <c r="B95" s="41">
        <v>45566</v>
      </c>
      <c r="C95" s="47">
        <v>995.5</v>
      </c>
      <c r="D95" s="47">
        <v>922.70230890412518</v>
      </c>
      <c r="E95" s="48">
        <v>1402.75</v>
      </c>
      <c r="F95" s="48">
        <v>1262.4750000000001</v>
      </c>
      <c r="G95" s="48">
        <v>407.25</v>
      </c>
      <c r="H95" s="48">
        <v>339.77269109587496</v>
      </c>
    </row>
    <row r="96" spans="1:11" s="39" customFormat="1" x14ac:dyDescent="0.25">
      <c r="A96" s="39" t="s">
        <v>174</v>
      </c>
      <c r="B96" s="41">
        <v>45597</v>
      </c>
      <c r="C96" s="47">
        <v>921.25</v>
      </c>
      <c r="D96" s="47">
        <v>826.3560748781249</v>
      </c>
      <c r="E96" s="48">
        <v>1298.125</v>
      </c>
      <c r="F96" s="48">
        <v>1168.3125</v>
      </c>
      <c r="G96" s="48">
        <v>376.875</v>
      </c>
      <c r="H96" s="48">
        <v>341.95642512187504</v>
      </c>
    </row>
    <row r="97" spans="1:8" s="39" customFormat="1" x14ac:dyDescent="0.25">
      <c r="A97" s="39" t="s">
        <v>174</v>
      </c>
      <c r="B97" s="41">
        <v>45627</v>
      </c>
      <c r="C97" s="47">
        <v>1643.9375</v>
      </c>
      <c r="D97" s="47">
        <v>1821.7893348768437</v>
      </c>
      <c r="E97" s="48">
        <v>2000</v>
      </c>
      <c r="F97" s="48">
        <v>2200</v>
      </c>
      <c r="G97" s="48">
        <v>356.0625</v>
      </c>
      <c r="H97" s="48">
        <v>378.21066512315628</v>
      </c>
    </row>
    <row r="98" spans="1:8" s="39" customFormat="1" x14ac:dyDescent="0.25">
      <c r="A98" s="39" t="s">
        <v>18</v>
      </c>
      <c r="B98" s="41">
        <v>44927</v>
      </c>
      <c r="C98" s="51">
        <f t="shared" ref="C98:H99" si="0">SUMIF($B$2:$B$97,$B98,C$2:C$97)</f>
        <v>16273.125</v>
      </c>
      <c r="D98" s="51">
        <f t="shared" si="0"/>
        <v>13433.330416096403</v>
      </c>
      <c r="E98" s="51">
        <f t="shared" si="0"/>
        <v>22930.3125</v>
      </c>
      <c r="F98" s="51">
        <f t="shared" si="0"/>
        <v>20637.281249999996</v>
      </c>
      <c r="G98" s="51">
        <f t="shared" si="0"/>
        <v>6657.1875</v>
      </c>
      <c r="H98" s="51">
        <f t="shared" si="0"/>
        <v>7203.9508339035947</v>
      </c>
    </row>
    <row r="99" spans="1:8" s="39" customFormat="1" x14ac:dyDescent="0.25">
      <c r="A99" s="39" t="s">
        <v>18</v>
      </c>
      <c r="B99" s="41">
        <v>44958</v>
      </c>
      <c r="C99" s="51">
        <f t="shared" si="0"/>
        <v>17325</v>
      </c>
      <c r="D99" s="51">
        <f t="shared" si="0"/>
        <v>13927.181536800001</v>
      </c>
      <c r="E99" s="51">
        <f t="shared" si="0"/>
        <v>24412.5</v>
      </c>
      <c r="F99" s="51">
        <f t="shared" si="0"/>
        <v>21971.25</v>
      </c>
      <c r="G99" s="51">
        <f t="shared" si="0"/>
        <v>7087.5</v>
      </c>
      <c r="H99" s="51">
        <f t="shared" si="0"/>
        <v>8044.0684631999993</v>
      </c>
    </row>
    <row r="100" spans="1:8" s="39" customFormat="1" x14ac:dyDescent="0.25">
      <c r="A100" s="39" t="s">
        <v>18</v>
      </c>
      <c r="B100" s="41">
        <v>44986</v>
      </c>
      <c r="C100" s="51">
        <f t="shared" ref="C100:H121" si="1">SUMIF($B$2:$B$97,$B100,C$2:C$97)</f>
        <v>14932.5</v>
      </c>
      <c r="D100" s="51">
        <f t="shared" si="1"/>
        <v>13840.534633561878</v>
      </c>
      <c r="E100" s="51">
        <f t="shared" si="1"/>
        <v>21041.25</v>
      </c>
      <c r="F100" s="51">
        <f t="shared" si="1"/>
        <v>18937.125</v>
      </c>
      <c r="G100" s="51">
        <f t="shared" si="1"/>
        <v>6108.75</v>
      </c>
      <c r="H100" s="51">
        <f t="shared" si="1"/>
        <v>5096.590366438124</v>
      </c>
    </row>
    <row r="101" spans="1:8" s="39" customFormat="1" x14ac:dyDescent="0.25">
      <c r="A101" s="39" t="s">
        <v>18</v>
      </c>
      <c r="B101" s="41">
        <v>45017</v>
      </c>
      <c r="C101" s="51">
        <f t="shared" si="1"/>
        <v>13818.75</v>
      </c>
      <c r="D101" s="51">
        <f t="shared" si="1"/>
        <v>12395.341123171875</v>
      </c>
      <c r="E101" s="51">
        <f t="shared" si="1"/>
        <v>19471.875</v>
      </c>
      <c r="F101" s="51">
        <f t="shared" si="1"/>
        <v>17524.6875</v>
      </c>
      <c r="G101" s="51">
        <f t="shared" si="1"/>
        <v>5653.125</v>
      </c>
      <c r="H101" s="51">
        <f t="shared" si="1"/>
        <v>5129.3463768281254</v>
      </c>
    </row>
    <row r="102" spans="1:8" s="39" customFormat="1" x14ac:dyDescent="0.25">
      <c r="A102" s="39" t="s">
        <v>18</v>
      </c>
      <c r="B102" s="41">
        <v>45047</v>
      </c>
      <c r="C102" s="51">
        <f t="shared" si="1"/>
        <v>11642.6875</v>
      </c>
      <c r="D102" s="51">
        <f t="shared" si="1"/>
        <v>10060.465023152654</v>
      </c>
      <c r="E102" s="51">
        <f t="shared" si="1"/>
        <v>16983.625</v>
      </c>
      <c r="F102" s="51">
        <f t="shared" si="1"/>
        <v>15733.625</v>
      </c>
      <c r="G102" s="51">
        <f t="shared" si="1"/>
        <v>5340.9375</v>
      </c>
      <c r="H102" s="51">
        <f t="shared" si="1"/>
        <v>5673.1599768473434</v>
      </c>
    </row>
    <row r="103" spans="1:8" s="39" customFormat="1" x14ac:dyDescent="0.25">
      <c r="A103" s="39" t="s">
        <v>18</v>
      </c>
      <c r="B103" s="41">
        <v>45078</v>
      </c>
      <c r="C103" s="51">
        <f t="shared" si="1"/>
        <v>13500.75</v>
      </c>
      <c r="D103" s="51">
        <f t="shared" si="1"/>
        <v>12432.648922547502</v>
      </c>
      <c r="E103" s="51">
        <f t="shared" si="1"/>
        <v>21162</v>
      </c>
      <c r="F103" s="51">
        <f t="shared" si="1"/>
        <v>18999.099999999999</v>
      </c>
      <c r="G103" s="51">
        <f t="shared" si="1"/>
        <v>7661.25</v>
      </c>
      <c r="H103" s="51">
        <f t="shared" si="1"/>
        <v>6566.4510774525006</v>
      </c>
    </row>
    <row r="104" spans="1:8" s="39" customFormat="1" x14ac:dyDescent="0.25">
      <c r="A104" s="39" t="s">
        <v>18</v>
      </c>
      <c r="B104" s="41">
        <v>45108</v>
      </c>
      <c r="C104" s="51">
        <f t="shared" si="1"/>
        <v>14660.6875</v>
      </c>
      <c r="D104" s="51">
        <f t="shared" si="1"/>
        <v>12878.964097628907</v>
      </c>
      <c r="E104" s="51">
        <f t="shared" si="1"/>
        <v>20693.5</v>
      </c>
      <c r="F104" s="51">
        <f t="shared" si="1"/>
        <v>18624.150000000001</v>
      </c>
      <c r="G104" s="51">
        <f t="shared" si="1"/>
        <v>6032.8125</v>
      </c>
      <c r="H104" s="51">
        <f t="shared" si="1"/>
        <v>5745.185902371094</v>
      </c>
    </row>
    <row r="105" spans="1:8" s="39" customFormat="1" x14ac:dyDescent="0.25">
      <c r="A105" s="39" t="s">
        <v>18</v>
      </c>
      <c r="B105" s="41">
        <v>45139</v>
      </c>
      <c r="C105" s="51">
        <f t="shared" si="1"/>
        <v>14955.75</v>
      </c>
      <c r="D105" s="51">
        <f t="shared" si="1"/>
        <v>12963.127931563751</v>
      </c>
      <c r="E105" s="51">
        <f t="shared" si="1"/>
        <v>22414.5</v>
      </c>
      <c r="F105" s="51">
        <f t="shared" si="1"/>
        <v>19685.050000000003</v>
      </c>
      <c r="G105" s="51">
        <f t="shared" si="1"/>
        <v>7458.75</v>
      </c>
      <c r="H105" s="51">
        <f t="shared" si="1"/>
        <v>6721.9220684362499</v>
      </c>
    </row>
    <row r="106" spans="1:8" s="39" customFormat="1" x14ac:dyDescent="0.25">
      <c r="A106" s="39" t="s">
        <v>18</v>
      </c>
      <c r="B106" s="41">
        <v>45170</v>
      </c>
      <c r="C106" s="51">
        <f t="shared" si="1"/>
        <v>18332.875</v>
      </c>
      <c r="D106" s="51">
        <f t="shared" si="1"/>
        <v>14856.165390246242</v>
      </c>
      <c r="E106" s="51">
        <f t="shared" si="1"/>
        <v>25832.6875</v>
      </c>
      <c r="F106" s="51">
        <f t="shared" si="1"/>
        <v>23249.418749999997</v>
      </c>
      <c r="G106" s="51">
        <f t="shared" si="1"/>
        <v>7499.8125</v>
      </c>
      <c r="H106" s="51">
        <f t="shared" si="1"/>
        <v>8393.2533597537567</v>
      </c>
    </row>
    <row r="107" spans="1:8" s="39" customFormat="1" x14ac:dyDescent="0.25">
      <c r="A107" s="39" t="s">
        <v>18</v>
      </c>
      <c r="B107" s="41">
        <v>45200</v>
      </c>
      <c r="C107" s="51">
        <f t="shared" si="1"/>
        <v>15812.39</v>
      </c>
      <c r="D107" s="51">
        <f t="shared" si="1"/>
        <v>13400.964134207999</v>
      </c>
      <c r="E107" s="51">
        <f t="shared" si="1"/>
        <v>22281.095000000001</v>
      </c>
      <c r="F107" s="51">
        <f t="shared" si="1"/>
        <v>20052.985500000003</v>
      </c>
      <c r="G107" s="51">
        <f t="shared" si="1"/>
        <v>6468.7049999999999</v>
      </c>
      <c r="H107" s="51">
        <f t="shared" si="1"/>
        <v>6652.0213657919994</v>
      </c>
    </row>
    <row r="108" spans="1:8" s="39" customFormat="1" x14ac:dyDescent="0.25">
      <c r="A108" s="39" t="s">
        <v>18</v>
      </c>
      <c r="B108" s="41">
        <v>45231</v>
      </c>
      <c r="C108" s="51">
        <f t="shared" si="1"/>
        <v>18147.030000000002</v>
      </c>
      <c r="D108" s="51">
        <f t="shared" si="1"/>
        <v>15112.727113330577</v>
      </c>
      <c r="E108" s="51">
        <f t="shared" si="1"/>
        <v>25570.814999999999</v>
      </c>
      <c r="F108" s="51">
        <f t="shared" si="1"/>
        <v>23013.733499999998</v>
      </c>
      <c r="G108" s="51">
        <f t="shared" si="1"/>
        <v>7423.7849999999999</v>
      </c>
      <c r="H108" s="51">
        <f t="shared" si="1"/>
        <v>7901.0063866694245</v>
      </c>
    </row>
    <row r="109" spans="1:8" s="39" customFormat="1" x14ac:dyDescent="0.25">
      <c r="A109" s="39" t="s">
        <v>18</v>
      </c>
      <c r="B109" s="41">
        <v>45261</v>
      </c>
      <c r="C109" s="51">
        <f t="shared" si="1"/>
        <v>18764.239999999998</v>
      </c>
      <c r="D109" s="51">
        <f t="shared" si="1"/>
        <v>16118.274411770622</v>
      </c>
      <c r="E109" s="51">
        <f t="shared" si="1"/>
        <v>26440.52</v>
      </c>
      <c r="F109" s="51">
        <f t="shared" si="1"/>
        <v>23796.468000000004</v>
      </c>
      <c r="G109" s="51">
        <f t="shared" si="1"/>
        <v>7676.28</v>
      </c>
      <c r="H109" s="51">
        <f t="shared" si="1"/>
        <v>7678.1935882293765</v>
      </c>
    </row>
    <row r="110" spans="1:8" s="39" customFormat="1" x14ac:dyDescent="0.25">
      <c r="A110" s="39" t="s">
        <v>18</v>
      </c>
      <c r="B110" s="41">
        <v>45292</v>
      </c>
      <c r="C110" s="51">
        <f t="shared" si="1"/>
        <v>14973.452500000001</v>
      </c>
      <c r="D110" s="51">
        <f t="shared" si="1"/>
        <v>12603.928026110243</v>
      </c>
      <c r="E110" s="51">
        <f t="shared" si="1"/>
        <v>21296.02</v>
      </c>
      <c r="F110" s="51">
        <f t="shared" si="1"/>
        <v>19283.317999999999</v>
      </c>
      <c r="G110" s="51">
        <f t="shared" si="1"/>
        <v>6322.5675000000001</v>
      </c>
      <c r="H110" s="51">
        <f t="shared" si="1"/>
        <v>6679.3899738897553</v>
      </c>
    </row>
    <row r="111" spans="1:8" s="39" customFormat="1" x14ac:dyDescent="0.25">
      <c r="A111" s="39" t="s">
        <v>18</v>
      </c>
      <c r="B111" s="41">
        <v>45323</v>
      </c>
      <c r="C111" s="51">
        <f t="shared" si="1"/>
        <v>18281.607499999998</v>
      </c>
      <c r="D111" s="51">
        <f t="shared" si="1"/>
        <v>19552.589450520736</v>
      </c>
      <c r="E111" s="51">
        <f t="shared" si="1"/>
        <v>26336.539999999997</v>
      </c>
      <c r="F111" s="51">
        <f t="shared" si="1"/>
        <v>28336.7745</v>
      </c>
      <c r="G111" s="51">
        <f t="shared" si="1"/>
        <v>8054.932499999999</v>
      </c>
      <c r="H111" s="51">
        <f t="shared" si="1"/>
        <v>8784.1850494792616</v>
      </c>
    </row>
    <row r="112" spans="1:8" s="39" customFormat="1" x14ac:dyDescent="0.25">
      <c r="A112" s="39" t="s">
        <v>18</v>
      </c>
      <c r="B112" s="41">
        <v>45352</v>
      </c>
      <c r="C112" s="51">
        <f t="shared" si="1"/>
        <v>16360.873000000001</v>
      </c>
      <c r="D112" s="51">
        <f t="shared" si="1"/>
        <v>15076.704299232999</v>
      </c>
      <c r="E112" s="51">
        <f t="shared" si="1"/>
        <v>23440.916499999999</v>
      </c>
      <c r="F112" s="51">
        <f t="shared" si="1"/>
        <v>21943.224849999999</v>
      </c>
      <c r="G112" s="51">
        <f t="shared" si="1"/>
        <v>7080.0434999999998</v>
      </c>
      <c r="H112" s="51">
        <f t="shared" si="1"/>
        <v>6866.5205507669998</v>
      </c>
    </row>
    <row r="113" spans="1:8" s="39" customFormat="1" x14ac:dyDescent="0.25">
      <c r="A113" s="39" t="s">
        <v>18</v>
      </c>
      <c r="B113" s="41">
        <v>45383</v>
      </c>
      <c r="C113" s="51">
        <f t="shared" si="1"/>
        <v>18074.940999999999</v>
      </c>
      <c r="D113" s="51">
        <f t="shared" si="1"/>
        <v>15137.874395620109</v>
      </c>
      <c r="E113" s="51">
        <f t="shared" si="1"/>
        <v>25720.985499999999</v>
      </c>
      <c r="F113" s="51">
        <f t="shared" si="1"/>
        <v>23361.286949999998</v>
      </c>
      <c r="G113" s="51">
        <f t="shared" si="1"/>
        <v>7646.0444999999991</v>
      </c>
      <c r="H113" s="51">
        <f t="shared" si="1"/>
        <v>8223.4125543798891</v>
      </c>
    </row>
    <row r="114" spans="1:8" s="39" customFormat="1" x14ac:dyDescent="0.25">
      <c r="A114" s="39" t="s">
        <v>18</v>
      </c>
      <c r="B114" s="41">
        <v>45413</v>
      </c>
      <c r="C114" s="51">
        <f t="shared" si="1"/>
        <v>20243.817999999999</v>
      </c>
      <c r="D114" s="51">
        <f t="shared" si="1"/>
        <v>17546.513523443624</v>
      </c>
      <c r="E114" s="51">
        <f t="shared" si="1"/>
        <v>28798.376500000002</v>
      </c>
      <c r="F114" s="51">
        <f t="shared" si="1"/>
        <v>26428.238850000002</v>
      </c>
      <c r="G114" s="51">
        <f t="shared" si="1"/>
        <v>8554.5584999999992</v>
      </c>
      <c r="H114" s="51">
        <f t="shared" si="1"/>
        <v>8881.7253265563741</v>
      </c>
    </row>
    <row r="115" spans="1:8" s="39" customFormat="1" x14ac:dyDescent="0.25">
      <c r="A115" s="39" t="s">
        <v>18</v>
      </c>
      <c r="B115" s="41">
        <v>45444</v>
      </c>
      <c r="C115" s="51">
        <f t="shared" si="1"/>
        <v>18818.058000000001</v>
      </c>
      <c r="D115" s="51">
        <f t="shared" si="1"/>
        <v>15314.32622305786</v>
      </c>
      <c r="E115" s="51">
        <f t="shared" si="1"/>
        <v>26674.914000000001</v>
      </c>
      <c r="F115" s="51">
        <f t="shared" si="1"/>
        <v>23909.422599999998</v>
      </c>
      <c r="G115" s="51">
        <f t="shared" si="1"/>
        <v>7856.8559999999998</v>
      </c>
      <c r="H115" s="51">
        <f t="shared" si="1"/>
        <v>8595.096376942136</v>
      </c>
    </row>
    <row r="116" spans="1:8" s="39" customFormat="1" x14ac:dyDescent="0.25">
      <c r="A116" s="39" t="s">
        <v>18</v>
      </c>
      <c r="B116" s="41">
        <v>45474</v>
      </c>
      <c r="C116" s="51">
        <f t="shared" si="1"/>
        <v>22282.436000000002</v>
      </c>
      <c r="D116" s="51">
        <f t="shared" si="1"/>
        <v>19266.064793664231</v>
      </c>
      <c r="E116" s="51">
        <f t="shared" si="1"/>
        <v>31397.977999999999</v>
      </c>
      <c r="F116" s="51">
        <f t="shared" si="1"/>
        <v>28258.180199999999</v>
      </c>
      <c r="G116" s="51">
        <f t="shared" si="1"/>
        <v>9115.5419999999995</v>
      </c>
      <c r="H116" s="51">
        <f t="shared" si="1"/>
        <v>8992.1154063357662</v>
      </c>
    </row>
    <row r="117" spans="1:8" s="39" customFormat="1" x14ac:dyDescent="0.25">
      <c r="A117" s="39" t="s">
        <v>18</v>
      </c>
      <c r="B117" s="41">
        <v>45505</v>
      </c>
      <c r="C117" s="51">
        <f t="shared" si="1"/>
        <v>13336.125</v>
      </c>
      <c r="D117" s="51">
        <f t="shared" si="1"/>
        <v>10870.577347139155</v>
      </c>
      <c r="E117" s="51">
        <f t="shared" si="1"/>
        <v>18791.8125</v>
      </c>
      <c r="F117" s="51">
        <f t="shared" si="1"/>
        <v>16912.631249999999</v>
      </c>
      <c r="G117" s="51">
        <f t="shared" si="1"/>
        <v>5455.6875</v>
      </c>
      <c r="H117" s="51">
        <f t="shared" si="1"/>
        <v>6042.0539028608446</v>
      </c>
    </row>
    <row r="118" spans="1:8" s="39" customFormat="1" x14ac:dyDescent="0.25">
      <c r="A118" s="39" t="s">
        <v>18</v>
      </c>
      <c r="B118" s="41">
        <v>45536</v>
      </c>
      <c r="C118" s="51">
        <f t="shared" si="1"/>
        <v>14692.7</v>
      </c>
      <c r="D118" s="51">
        <f t="shared" si="1"/>
        <v>12049.51638384</v>
      </c>
      <c r="E118" s="51">
        <f t="shared" si="1"/>
        <v>20703.349999999999</v>
      </c>
      <c r="F118" s="51">
        <f t="shared" si="1"/>
        <v>18633.014999999999</v>
      </c>
      <c r="G118" s="51">
        <f t="shared" si="1"/>
        <v>6010.65</v>
      </c>
      <c r="H118" s="51">
        <f t="shared" si="1"/>
        <v>6583.49861616</v>
      </c>
    </row>
    <row r="119" spans="1:8" s="39" customFormat="1" x14ac:dyDescent="0.25">
      <c r="A119" s="39" t="s">
        <v>18</v>
      </c>
      <c r="B119" s="41">
        <v>45566</v>
      </c>
      <c r="C119" s="51">
        <f t="shared" si="1"/>
        <v>15338.400000000001</v>
      </c>
      <c r="D119" s="51">
        <f t="shared" si="1"/>
        <v>13768.221162328875</v>
      </c>
      <c r="E119" s="51">
        <f t="shared" si="1"/>
        <v>21613.200000000001</v>
      </c>
      <c r="F119" s="51">
        <f t="shared" si="1"/>
        <v>19451.88</v>
      </c>
      <c r="G119" s="51">
        <f t="shared" si="1"/>
        <v>6274.8</v>
      </c>
      <c r="H119" s="51">
        <f t="shared" si="1"/>
        <v>5683.6588376711243</v>
      </c>
    </row>
    <row r="120" spans="1:8" s="39" customFormat="1" x14ac:dyDescent="0.25">
      <c r="A120" s="39" t="s">
        <v>18</v>
      </c>
      <c r="B120" s="41">
        <v>45597</v>
      </c>
      <c r="C120" s="51">
        <f t="shared" si="1"/>
        <v>13914.45</v>
      </c>
      <c r="D120" s="51">
        <f t="shared" si="1"/>
        <v>12047.007524146873</v>
      </c>
      <c r="E120" s="51">
        <f t="shared" si="1"/>
        <v>19606.724999999999</v>
      </c>
      <c r="F120" s="51">
        <f t="shared" si="1"/>
        <v>17646.052499999998</v>
      </c>
      <c r="G120" s="51">
        <f t="shared" si="1"/>
        <v>5692.2749999999996</v>
      </c>
      <c r="H120" s="51">
        <f t="shared" si="1"/>
        <v>5599.0449758531249</v>
      </c>
    </row>
    <row r="121" spans="1:8" s="39" customFormat="1" x14ac:dyDescent="0.25">
      <c r="A121" s="39" t="s">
        <v>18</v>
      </c>
      <c r="B121" s="41">
        <v>45627</v>
      </c>
      <c r="C121" s="51">
        <f t="shared" si="1"/>
        <v>13333.387500000001</v>
      </c>
      <c r="D121" s="51">
        <f t="shared" si="1"/>
        <v>11786.415344137906</v>
      </c>
      <c r="E121" s="51">
        <f t="shared" si="1"/>
        <v>19365.974999999999</v>
      </c>
      <c r="F121" s="51">
        <f t="shared" si="1"/>
        <v>17877.739999999998</v>
      </c>
      <c r="G121" s="51">
        <f t="shared" si="1"/>
        <v>6032.5874999999996</v>
      </c>
      <c r="H121" s="51">
        <f t="shared" si="1"/>
        <v>6091.3246558620931</v>
      </c>
    </row>
  </sheetData>
  <autoFilter ref="A1:H121" xr:uid="{9A58D4D2-8E23-4257-9F28-03339A7C7B4F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tabColor theme="4" tint="-0.249977111117893"/>
  </sheetPr>
  <dimension ref="A1:F1701"/>
  <sheetViews>
    <sheetView zoomScale="85" zoomScaleNormal="85" workbookViewId="0">
      <selection activeCell="E8" sqref="E8"/>
    </sheetView>
  </sheetViews>
  <sheetFormatPr defaultRowHeight="13.2" x14ac:dyDescent="0.25"/>
  <cols>
    <col min="1" max="1" width="14.109375" bestFit="1" customWidth="1"/>
    <col min="2" max="2" width="9.109375" style="26"/>
    <col min="3" max="3" width="11.5546875" customWidth="1"/>
  </cols>
  <sheetData>
    <row r="1" spans="1:6" x14ac:dyDescent="0.25">
      <c r="A1" s="88" t="s">
        <v>23</v>
      </c>
      <c r="B1" s="89" t="s">
        <v>69</v>
      </c>
      <c r="C1" s="88">
        <f>Lists!I3</f>
        <v>2024</v>
      </c>
      <c r="D1" s="88">
        <f>Lists!I2</f>
        <v>2023</v>
      </c>
      <c r="E1" s="90"/>
      <c r="F1" s="90"/>
    </row>
    <row r="2" spans="1:6" s="39" customFormat="1" x14ac:dyDescent="0.25">
      <c r="A2" s="39" t="s">
        <v>171</v>
      </c>
      <c r="B2" s="52">
        <v>45292</v>
      </c>
      <c r="C2" s="39">
        <v>46</v>
      </c>
      <c r="D2" s="39">
        <v>28</v>
      </c>
    </row>
    <row r="3" spans="1:6" s="39" customFormat="1" x14ac:dyDescent="0.25">
      <c r="A3" s="39" t="s">
        <v>171</v>
      </c>
      <c r="B3" s="52">
        <v>45293</v>
      </c>
      <c r="C3" s="39">
        <v>55</v>
      </c>
      <c r="D3" s="39">
        <v>21</v>
      </c>
    </row>
    <row r="4" spans="1:6" s="39" customFormat="1" x14ac:dyDescent="0.25">
      <c r="A4" s="39" t="s">
        <v>171</v>
      </c>
      <c r="B4" s="52">
        <v>45294</v>
      </c>
      <c r="C4" s="39">
        <v>50</v>
      </c>
      <c r="D4" s="39">
        <v>28</v>
      </c>
    </row>
    <row r="5" spans="1:6" s="39" customFormat="1" x14ac:dyDescent="0.25">
      <c r="A5" s="39" t="s">
        <v>171</v>
      </c>
      <c r="B5" s="52">
        <v>45295</v>
      </c>
      <c r="C5" s="39">
        <v>50</v>
      </c>
      <c r="D5" s="39">
        <v>31</v>
      </c>
    </row>
    <row r="6" spans="1:6" s="39" customFormat="1" x14ac:dyDescent="0.25">
      <c r="A6" s="39" t="s">
        <v>171</v>
      </c>
      <c r="B6" s="52">
        <v>45296</v>
      </c>
      <c r="C6" s="39">
        <v>52</v>
      </c>
      <c r="D6" s="39">
        <v>26</v>
      </c>
    </row>
    <row r="7" spans="1:6" s="39" customFormat="1" x14ac:dyDescent="0.25">
      <c r="A7" s="39" t="s">
        <v>171</v>
      </c>
      <c r="B7" s="52">
        <v>45297</v>
      </c>
      <c r="C7" s="39">
        <v>41</v>
      </c>
      <c r="D7" s="39">
        <v>27</v>
      </c>
    </row>
    <row r="8" spans="1:6" s="39" customFormat="1" x14ac:dyDescent="0.25">
      <c r="A8" s="39" t="s">
        <v>171</v>
      </c>
      <c r="B8" s="52">
        <v>45298</v>
      </c>
      <c r="C8" s="39">
        <v>47</v>
      </c>
      <c r="D8" s="39">
        <v>34</v>
      </c>
    </row>
    <row r="9" spans="1:6" s="39" customFormat="1" x14ac:dyDescent="0.25">
      <c r="A9" s="39" t="s">
        <v>171</v>
      </c>
      <c r="B9" s="52">
        <v>45299</v>
      </c>
      <c r="C9" s="39">
        <v>51</v>
      </c>
      <c r="D9" s="39">
        <v>34</v>
      </c>
    </row>
    <row r="10" spans="1:6" s="39" customFormat="1" x14ac:dyDescent="0.25">
      <c r="A10" s="39" t="s">
        <v>171</v>
      </c>
      <c r="B10" s="52">
        <v>45300</v>
      </c>
      <c r="C10" s="39">
        <v>50</v>
      </c>
      <c r="D10" s="39">
        <v>28</v>
      </c>
    </row>
    <row r="11" spans="1:6" s="39" customFormat="1" x14ac:dyDescent="0.25">
      <c r="A11" s="39" t="s">
        <v>171</v>
      </c>
      <c r="B11" s="52">
        <v>45301</v>
      </c>
      <c r="C11" s="39">
        <v>48</v>
      </c>
      <c r="D11" s="39">
        <v>20</v>
      </c>
    </row>
    <row r="12" spans="1:6" s="39" customFormat="1" x14ac:dyDescent="0.25">
      <c r="A12" s="39" t="s">
        <v>171</v>
      </c>
      <c r="B12" s="52">
        <v>45302</v>
      </c>
      <c r="C12" s="39">
        <v>60</v>
      </c>
      <c r="D12" s="39">
        <v>35</v>
      </c>
    </row>
    <row r="13" spans="1:6" s="39" customFormat="1" x14ac:dyDescent="0.25">
      <c r="A13" s="39" t="s">
        <v>171</v>
      </c>
      <c r="B13" s="52">
        <v>45303</v>
      </c>
      <c r="C13" s="39">
        <v>51</v>
      </c>
      <c r="D13" s="39">
        <v>34</v>
      </c>
    </row>
    <row r="14" spans="1:6" s="39" customFormat="1" x14ac:dyDescent="0.25">
      <c r="A14" s="39" t="s">
        <v>171</v>
      </c>
      <c r="B14" s="52">
        <v>45304</v>
      </c>
      <c r="C14" s="39">
        <v>42</v>
      </c>
      <c r="D14" s="39">
        <v>19</v>
      </c>
    </row>
    <row r="15" spans="1:6" s="39" customFormat="1" x14ac:dyDescent="0.25">
      <c r="A15" s="39" t="s">
        <v>171</v>
      </c>
      <c r="B15" s="52">
        <v>45305</v>
      </c>
      <c r="C15" s="39">
        <v>58</v>
      </c>
      <c r="D15" s="39">
        <v>24</v>
      </c>
    </row>
    <row r="16" spans="1:6" s="39" customFormat="1" x14ac:dyDescent="0.25">
      <c r="A16" s="39" t="s">
        <v>171</v>
      </c>
      <c r="B16" s="52">
        <v>45306</v>
      </c>
      <c r="C16" s="39">
        <v>53</v>
      </c>
      <c r="D16" s="39">
        <v>36</v>
      </c>
    </row>
    <row r="17" spans="1:4" s="39" customFormat="1" x14ac:dyDescent="0.25">
      <c r="A17" s="39" t="s">
        <v>171</v>
      </c>
      <c r="B17" s="52">
        <v>45307</v>
      </c>
      <c r="C17" s="39">
        <v>60</v>
      </c>
      <c r="D17" s="39">
        <v>39</v>
      </c>
    </row>
    <row r="18" spans="1:4" s="39" customFormat="1" x14ac:dyDescent="0.25">
      <c r="A18" s="39" t="s">
        <v>171</v>
      </c>
      <c r="B18" s="52">
        <v>45308</v>
      </c>
      <c r="C18" s="39">
        <v>49</v>
      </c>
      <c r="D18" s="39">
        <v>34</v>
      </c>
    </row>
    <row r="19" spans="1:4" s="39" customFormat="1" x14ac:dyDescent="0.25">
      <c r="A19" s="39" t="s">
        <v>171</v>
      </c>
      <c r="B19" s="52">
        <v>45309</v>
      </c>
      <c r="C19" s="39">
        <v>49</v>
      </c>
      <c r="D19" s="39">
        <v>17</v>
      </c>
    </row>
    <row r="20" spans="1:4" s="39" customFormat="1" x14ac:dyDescent="0.25">
      <c r="A20" s="39" t="s">
        <v>171</v>
      </c>
      <c r="B20" s="52">
        <v>45310</v>
      </c>
      <c r="C20" s="39">
        <v>41</v>
      </c>
      <c r="D20" s="39">
        <v>27</v>
      </c>
    </row>
    <row r="21" spans="1:4" s="39" customFormat="1" x14ac:dyDescent="0.25">
      <c r="A21" s="39" t="s">
        <v>171</v>
      </c>
      <c r="B21" s="52">
        <v>45311</v>
      </c>
      <c r="C21" s="39">
        <v>58</v>
      </c>
      <c r="D21" s="39">
        <v>16</v>
      </c>
    </row>
    <row r="22" spans="1:4" s="39" customFormat="1" x14ac:dyDescent="0.25">
      <c r="A22" s="39" t="s">
        <v>171</v>
      </c>
      <c r="B22" s="52">
        <v>45312</v>
      </c>
      <c r="C22" s="39">
        <v>48</v>
      </c>
      <c r="D22" s="39">
        <v>26</v>
      </c>
    </row>
    <row r="23" spans="1:4" s="39" customFormat="1" x14ac:dyDescent="0.25">
      <c r="A23" s="39" t="s">
        <v>171</v>
      </c>
      <c r="B23" s="52">
        <v>45313</v>
      </c>
      <c r="C23" s="39">
        <v>42</v>
      </c>
      <c r="D23" s="39">
        <v>37</v>
      </c>
    </row>
    <row r="24" spans="1:4" s="39" customFormat="1" x14ac:dyDescent="0.25">
      <c r="A24" s="39" t="s">
        <v>171</v>
      </c>
      <c r="B24" s="52">
        <v>45314</v>
      </c>
      <c r="C24" s="39">
        <v>42</v>
      </c>
      <c r="D24" s="39">
        <v>31</v>
      </c>
    </row>
    <row r="25" spans="1:4" s="39" customFormat="1" x14ac:dyDescent="0.25">
      <c r="A25" s="39" t="s">
        <v>171</v>
      </c>
      <c r="B25" s="52">
        <v>45315</v>
      </c>
      <c r="C25" s="39">
        <v>42</v>
      </c>
      <c r="D25" s="39">
        <v>40</v>
      </c>
    </row>
    <row r="26" spans="1:4" s="39" customFormat="1" x14ac:dyDescent="0.25">
      <c r="A26" s="39" t="s">
        <v>171</v>
      </c>
      <c r="B26" s="52">
        <v>45316</v>
      </c>
      <c r="C26" s="39">
        <v>56</v>
      </c>
      <c r="D26" s="39">
        <v>36</v>
      </c>
    </row>
    <row r="27" spans="1:4" s="39" customFormat="1" x14ac:dyDescent="0.25">
      <c r="A27" s="39" t="s">
        <v>171</v>
      </c>
      <c r="B27" s="52">
        <v>45317</v>
      </c>
      <c r="C27" s="39">
        <v>56</v>
      </c>
      <c r="D27" s="39">
        <v>33</v>
      </c>
    </row>
    <row r="28" spans="1:4" s="39" customFormat="1" x14ac:dyDescent="0.25">
      <c r="A28" s="39" t="s">
        <v>171</v>
      </c>
      <c r="B28" s="52">
        <v>45318</v>
      </c>
      <c r="C28" s="39">
        <v>53</v>
      </c>
      <c r="D28" s="39">
        <v>26</v>
      </c>
    </row>
    <row r="29" spans="1:4" s="39" customFormat="1" x14ac:dyDescent="0.25">
      <c r="A29" s="39" t="s">
        <v>171</v>
      </c>
      <c r="B29" s="52">
        <v>45319</v>
      </c>
      <c r="C29" s="39">
        <v>45</v>
      </c>
      <c r="D29" s="39">
        <v>18</v>
      </c>
    </row>
    <row r="30" spans="1:4" s="39" customFormat="1" x14ac:dyDescent="0.25">
      <c r="A30" s="39" t="s">
        <v>171</v>
      </c>
      <c r="B30" s="52">
        <v>45320</v>
      </c>
      <c r="C30" s="39">
        <v>57</v>
      </c>
      <c r="D30" s="39">
        <v>32</v>
      </c>
    </row>
    <row r="31" spans="1:4" s="39" customFormat="1" x14ac:dyDescent="0.25">
      <c r="A31" s="39" t="s">
        <v>171</v>
      </c>
      <c r="B31" s="52">
        <v>45321</v>
      </c>
      <c r="C31" s="39">
        <v>45</v>
      </c>
      <c r="D31" s="39">
        <v>18</v>
      </c>
    </row>
    <row r="32" spans="1:4" s="39" customFormat="1" x14ac:dyDescent="0.25">
      <c r="A32" s="39" t="s">
        <v>171</v>
      </c>
      <c r="B32" s="52">
        <v>45322</v>
      </c>
      <c r="C32" s="39">
        <v>56</v>
      </c>
      <c r="D32" s="39">
        <v>21</v>
      </c>
    </row>
    <row r="33" spans="1:4" s="39" customFormat="1" x14ac:dyDescent="0.25">
      <c r="A33" s="39" t="s">
        <v>171</v>
      </c>
      <c r="B33" s="52">
        <v>45323</v>
      </c>
      <c r="C33" s="39">
        <v>47</v>
      </c>
      <c r="D33" s="39">
        <v>21</v>
      </c>
    </row>
    <row r="34" spans="1:4" s="39" customFormat="1" x14ac:dyDescent="0.25">
      <c r="A34" s="39" t="s">
        <v>171</v>
      </c>
      <c r="B34" s="52">
        <v>45324</v>
      </c>
      <c r="C34" s="39">
        <v>58</v>
      </c>
      <c r="D34" s="39">
        <v>22</v>
      </c>
    </row>
    <row r="35" spans="1:4" s="39" customFormat="1" x14ac:dyDescent="0.25">
      <c r="A35" s="39" t="s">
        <v>171</v>
      </c>
      <c r="B35" s="52">
        <v>45325</v>
      </c>
      <c r="C35" s="39">
        <v>46</v>
      </c>
      <c r="D35" s="39">
        <v>21</v>
      </c>
    </row>
    <row r="36" spans="1:4" s="39" customFormat="1" x14ac:dyDescent="0.25">
      <c r="A36" s="39" t="s">
        <v>171</v>
      </c>
      <c r="B36" s="52">
        <v>45326</v>
      </c>
      <c r="C36" s="39">
        <v>50</v>
      </c>
      <c r="D36" s="39">
        <v>18</v>
      </c>
    </row>
    <row r="37" spans="1:4" s="39" customFormat="1" x14ac:dyDescent="0.25">
      <c r="A37" s="39" t="s">
        <v>171</v>
      </c>
      <c r="B37" s="52">
        <v>45327</v>
      </c>
      <c r="C37" s="39">
        <v>51</v>
      </c>
      <c r="D37" s="39">
        <v>17</v>
      </c>
    </row>
    <row r="38" spans="1:4" s="39" customFormat="1" x14ac:dyDescent="0.25">
      <c r="A38" s="39" t="s">
        <v>171</v>
      </c>
      <c r="B38" s="52">
        <v>45328</v>
      </c>
      <c r="C38" s="39">
        <v>51</v>
      </c>
      <c r="D38" s="39">
        <v>39</v>
      </c>
    </row>
    <row r="39" spans="1:4" s="39" customFormat="1" x14ac:dyDescent="0.25">
      <c r="A39" s="39" t="s">
        <v>171</v>
      </c>
      <c r="B39" s="52">
        <v>45329</v>
      </c>
      <c r="C39" s="39">
        <v>49</v>
      </c>
      <c r="D39" s="39">
        <v>32</v>
      </c>
    </row>
    <row r="40" spans="1:4" s="39" customFormat="1" x14ac:dyDescent="0.25">
      <c r="A40" s="39" t="s">
        <v>171</v>
      </c>
      <c r="B40" s="52">
        <v>45330</v>
      </c>
      <c r="C40" s="39">
        <v>58</v>
      </c>
      <c r="D40" s="39">
        <v>28</v>
      </c>
    </row>
    <row r="41" spans="1:4" s="39" customFormat="1" x14ac:dyDescent="0.25">
      <c r="A41" s="39" t="s">
        <v>171</v>
      </c>
      <c r="B41" s="52">
        <v>45331</v>
      </c>
      <c r="C41" s="39">
        <v>58</v>
      </c>
      <c r="D41" s="39">
        <v>32</v>
      </c>
    </row>
    <row r="42" spans="1:4" s="39" customFormat="1" x14ac:dyDescent="0.25">
      <c r="A42" s="39" t="s">
        <v>171</v>
      </c>
      <c r="B42" s="52">
        <v>45332</v>
      </c>
      <c r="C42" s="39">
        <v>40</v>
      </c>
      <c r="D42" s="39">
        <v>32</v>
      </c>
    </row>
    <row r="43" spans="1:4" s="39" customFormat="1" x14ac:dyDescent="0.25">
      <c r="A43" s="39" t="s">
        <v>171</v>
      </c>
      <c r="B43" s="52">
        <v>45333</v>
      </c>
      <c r="C43" s="39">
        <v>58</v>
      </c>
      <c r="D43" s="39">
        <v>37</v>
      </c>
    </row>
    <row r="44" spans="1:4" s="39" customFormat="1" x14ac:dyDescent="0.25">
      <c r="A44" s="39" t="s">
        <v>171</v>
      </c>
      <c r="B44" s="52">
        <v>45334</v>
      </c>
      <c r="C44" s="39">
        <v>54</v>
      </c>
      <c r="D44" s="39">
        <v>39</v>
      </c>
    </row>
    <row r="45" spans="1:4" s="39" customFormat="1" x14ac:dyDescent="0.25">
      <c r="A45" s="39" t="s">
        <v>171</v>
      </c>
      <c r="B45" s="52">
        <v>45335</v>
      </c>
      <c r="C45" s="39">
        <v>45</v>
      </c>
      <c r="D45" s="39">
        <v>30</v>
      </c>
    </row>
    <row r="46" spans="1:4" s="39" customFormat="1" x14ac:dyDescent="0.25">
      <c r="A46" s="39" t="s">
        <v>171</v>
      </c>
      <c r="B46" s="52">
        <v>45336</v>
      </c>
      <c r="C46" s="39">
        <v>59</v>
      </c>
      <c r="D46" s="39">
        <v>36</v>
      </c>
    </row>
    <row r="47" spans="1:4" s="39" customFormat="1" x14ac:dyDescent="0.25">
      <c r="A47" s="39" t="s">
        <v>171</v>
      </c>
      <c r="B47" s="52">
        <v>45337</v>
      </c>
      <c r="C47" s="39">
        <v>50</v>
      </c>
      <c r="D47" s="39">
        <v>20</v>
      </c>
    </row>
    <row r="48" spans="1:4" s="39" customFormat="1" x14ac:dyDescent="0.25">
      <c r="A48" s="39" t="s">
        <v>171</v>
      </c>
      <c r="B48" s="52">
        <v>45338</v>
      </c>
      <c r="C48" s="39">
        <v>55</v>
      </c>
      <c r="D48" s="39">
        <v>18</v>
      </c>
    </row>
    <row r="49" spans="1:4" s="39" customFormat="1" x14ac:dyDescent="0.25">
      <c r="A49" s="39" t="s">
        <v>171</v>
      </c>
      <c r="B49" s="52">
        <v>45339</v>
      </c>
      <c r="C49" s="39">
        <v>53</v>
      </c>
      <c r="D49" s="39">
        <v>16</v>
      </c>
    </row>
    <row r="50" spans="1:4" s="39" customFormat="1" x14ac:dyDescent="0.25">
      <c r="A50" s="39" t="s">
        <v>171</v>
      </c>
      <c r="B50" s="52">
        <v>45340</v>
      </c>
      <c r="C50" s="39">
        <v>49</v>
      </c>
      <c r="D50" s="39">
        <v>29</v>
      </c>
    </row>
    <row r="51" spans="1:4" s="39" customFormat="1" x14ac:dyDescent="0.25">
      <c r="A51" s="39" t="s">
        <v>171</v>
      </c>
      <c r="B51" s="52">
        <v>45341</v>
      </c>
      <c r="C51" s="39">
        <v>56</v>
      </c>
      <c r="D51" s="39">
        <v>39</v>
      </c>
    </row>
    <row r="52" spans="1:4" s="39" customFormat="1" x14ac:dyDescent="0.25">
      <c r="A52" s="39" t="s">
        <v>171</v>
      </c>
      <c r="B52" s="52">
        <v>45342</v>
      </c>
      <c r="C52" s="39">
        <v>47</v>
      </c>
      <c r="D52" s="39">
        <v>28</v>
      </c>
    </row>
    <row r="53" spans="1:4" s="39" customFormat="1" x14ac:dyDescent="0.25">
      <c r="A53" s="39" t="s">
        <v>171</v>
      </c>
      <c r="B53" s="52">
        <v>45343</v>
      </c>
      <c r="C53" s="39">
        <v>58</v>
      </c>
      <c r="D53" s="39">
        <v>25</v>
      </c>
    </row>
    <row r="54" spans="1:4" s="39" customFormat="1" x14ac:dyDescent="0.25">
      <c r="A54" s="39" t="s">
        <v>171</v>
      </c>
      <c r="B54" s="52">
        <v>45344</v>
      </c>
      <c r="C54" s="39">
        <v>47</v>
      </c>
      <c r="D54" s="39">
        <v>28</v>
      </c>
    </row>
    <row r="55" spans="1:4" s="39" customFormat="1" x14ac:dyDescent="0.25">
      <c r="A55" s="39" t="s">
        <v>171</v>
      </c>
      <c r="B55" s="52">
        <v>45345</v>
      </c>
      <c r="C55" s="39">
        <v>53</v>
      </c>
      <c r="D55" s="39">
        <v>26</v>
      </c>
    </row>
    <row r="56" spans="1:4" s="39" customFormat="1" x14ac:dyDescent="0.25">
      <c r="A56" s="39" t="s">
        <v>171</v>
      </c>
      <c r="B56" s="52">
        <v>45346</v>
      </c>
      <c r="C56" s="39">
        <v>56</v>
      </c>
      <c r="D56" s="39">
        <v>17</v>
      </c>
    </row>
    <row r="57" spans="1:4" s="39" customFormat="1" x14ac:dyDescent="0.25">
      <c r="A57" s="39" t="s">
        <v>171</v>
      </c>
      <c r="B57" s="52">
        <v>45347</v>
      </c>
      <c r="C57" s="39">
        <v>55</v>
      </c>
      <c r="D57" s="39">
        <v>39</v>
      </c>
    </row>
    <row r="58" spans="1:4" s="39" customFormat="1" x14ac:dyDescent="0.25">
      <c r="A58" s="39" t="s">
        <v>171</v>
      </c>
      <c r="B58" s="52">
        <v>45348</v>
      </c>
      <c r="C58" s="39">
        <v>60</v>
      </c>
      <c r="D58" s="39">
        <v>33</v>
      </c>
    </row>
    <row r="59" spans="1:4" s="39" customFormat="1" x14ac:dyDescent="0.25">
      <c r="A59" s="39" t="s">
        <v>171</v>
      </c>
      <c r="B59" s="52">
        <v>45349</v>
      </c>
      <c r="C59" s="39">
        <v>42</v>
      </c>
      <c r="D59" s="39">
        <v>27</v>
      </c>
    </row>
    <row r="60" spans="1:4" s="39" customFormat="1" x14ac:dyDescent="0.25">
      <c r="A60" s="39" t="s">
        <v>171</v>
      </c>
      <c r="B60" s="52">
        <v>45350</v>
      </c>
      <c r="C60" s="39">
        <v>51</v>
      </c>
      <c r="D60" s="39">
        <v>34</v>
      </c>
    </row>
    <row r="61" spans="1:4" s="39" customFormat="1" x14ac:dyDescent="0.25">
      <c r="A61" s="39" t="s">
        <v>171</v>
      </c>
      <c r="B61" s="52">
        <v>45352</v>
      </c>
      <c r="C61" s="39">
        <v>44</v>
      </c>
      <c r="D61" s="39">
        <v>32</v>
      </c>
    </row>
    <row r="62" spans="1:4" s="39" customFormat="1" x14ac:dyDescent="0.25">
      <c r="A62" s="39" t="s">
        <v>171</v>
      </c>
      <c r="B62" s="52">
        <v>45353</v>
      </c>
      <c r="C62" s="39">
        <v>44</v>
      </c>
      <c r="D62" s="39">
        <v>18</v>
      </c>
    </row>
    <row r="63" spans="1:4" s="39" customFormat="1" x14ac:dyDescent="0.25">
      <c r="A63" s="39" t="s">
        <v>171</v>
      </c>
      <c r="B63" s="52">
        <v>45354</v>
      </c>
      <c r="C63" s="39">
        <v>47</v>
      </c>
      <c r="D63" s="39">
        <v>18</v>
      </c>
    </row>
    <row r="64" spans="1:4" s="39" customFormat="1" x14ac:dyDescent="0.25">
      <c r="A64" s="39" t="s">
        <v>171</v>
      </c>
      <c r="B64" s="52">
        <v>45355</v>
      </c>
      <c r="C64" s="39">
        <v>41</v>
      </c>
      <c r="D64" s="39">
        <v>19</v>
      </c>
    </row>
    <row r="65" spans="1:4" s="39" customFormat="1" x14ac:dyDescent="0.25">
      <c r="A65" s="39" t="s">
        <v>171</v>
      </c>
      <c r="B65" s="52">
        <v>45356</v>
      </c>
      <c r="C65" s="39">
        <v>54</v>
      </c>
      <c r="D65" s="39">
        <v>27</v>
      </c>
    </row>
    <row r="66" spans="1:4" s="39" customFormat="1" x14ac:dyDescent="0.25">
      <c r="A66" s="39" t="s">
        <v>171</v>
      </c>
      <c r="B66" s="52">
        <v>45357</v>
      </c>
      <c r="C66" s="39">
        <v>49</v>
      </c>
      <c r="D66" s="39">
        <v>35</v>
      </c>
    </row>
    <row r="67" spans="1:4" s="39" customFormat="1" x14ac:dyDescent="0.25">
      <c r="A67" s="39" t="s">
        <v>171</v>
      </c>
      <c r="B67" s="52">
        <v>45358</v>
      </c>
      <c r="C67" s="39">
        <v>52</v>
      </c>
      <c r="D67" s="39">
        <v>39</v>
      </c>
    </row>
    <row r="68" spans="1:4" s="39" customFormat="1" x14ac:dyDescent="0.25">
      <c r="A68" s="39" t="s">
        <v>171</v>
      </c>
      <c r="B68" s="52">
        <v>45359</v>
      </c>
      <c r="C68" s="39">
        <v>53</v>
      </c>
      <c r="D68" s="39">
        <v>23</v>
      </c>
    </row>
    <row r="69" spans="1:4" s="39" customFormat="1" x14ac:dyDescent="0.25">
      <c r="A69" s="39" t="s">
        <v>171</v>
      </c>
      <c r="B69" s="52">
        <v>45360</v>
      </c>
      <c r="C69" s="39">
        <v>51</v>
      </c>
      <c r="D69" s="39">
        <v>19</v>
      </c>
    </row>
    <row r="70" spans="1:4" s="39" customFormat="1" x14ac:dyDescent="0.25">
      <c r="A70" s="39" t="s">
        <v>171</v>
      </c>
      <c r="B70" s="52">
        <v>45361</v>
      </c>
      <c r="C70" s="39">
        <v>54</v>
      </c>
      <c r="D70" s="39">
        <v>33</v>
      </c>
    </row>
    <row r="71" spans="1:4" s="39" customFormat="1" x14ac:dyDescent="0.25">
      <c r="A71" s="39" t="s">
        <v>171</v>
      </c>
      <c r="B71" s="52">
        <v>45362</v>
      </c>
      <c r="C71" s="39">
        <v>57</v>
      </c>
      <c r="D71" s="39">
        <v>16</v>
      </c>
    </row>
    <row r="72" spans="1:4" s="39" customFormat="1" x14ac:dyDescent="0.25">
      <c r="A72" s="39" t="s">
        <v>171</v>
      </c>
      <c r="B72" s="52">
        <v>45363</v>
      </c>
      <c r="C72" s="39">
        <v>49</v>
      </c>
      <c r="D72" s="39">
        <v>40</v>
      </c>
    </row>
    <row r="73" spans="1:4" s="39" customFormat="1" x14ac:dyDescent="0.25">
      <c r="A73" s="39" t="s">
        <v>171</v>
      </c>
      <c r="B73" s="52">
        <v>45364</v>
      </c>
      <c r="C73" s="39">
        <v>48</v>
      </c>
      <c r="D73" s="39">
        <v>22</v>
      </c>
    </row>
    <row r="74" spans="1:4" s="39" customFormat="1" x14ac:dyDescent="0.25">
      <c r="A74" s="39" t="s">
        <v>171</v>
      </c>
      <c r="B74" s="52">
        <v>45365</v>
      </c>
      <c r="C74" s="39">
        <v>47</v>
      </c>
      <c r="D74" s="39">
        <v>19</v>
      </c>
    </row>
    <row r="75" spans="1:4" s="39" customFormat="1" x14ac:dyDescent="0.25">
      <c r="A75" s="39" t="s">
        <v>171</v>
      </c>
      <c r="B75" s="52">
        <v>45366</v>
      </c>
      <c r="C75" s="39">
        <v>49</v>
      </c>
      <c r="D75" s="39">
        <v>24</v>
      </c>
    </row>
    <row r="76" spans="1:4" s="39" customFormat="1" x14ac:dyDescent="0.25">
      <c r="A76" s="39" t="s">
        <v>171</v>
      </c>
      <c r="B76" s="52">
        <v>45367</v>
      </c>
      <c r="C76" s="39">
        <v>55</v>
      </c>
      <c r="D76" s="39">
        <v>40</v>
      </c>
    </row>
    <row r="77" spans="1:4" s="39" customFormat="1" x14ac:dyDescent="0.25">
      <c r="A77" s="39" t="s">
        <v>171</v>
      </c>
      <c r="B77" s="52">
        <v>45368</v>
      </c>
      <c r="C77" s="39">
        <v>59</v>
      </c>
      <c r="D77" s="39">
        <v>34</v>
      </c>
    </row>
    <row r="78" spans="1:4" s="39" customFormat="1" x14ac:dyDescent="0.25">
      <c r="A78" s="39" t="s">
        <v>171</v>
      </c>
      <c r="B78" s="52">
        <v>45369</v>
      </c>
      <c r="C78" s="39">
        <v>56</v>
      </c>
      <c r="D78" s="39">
        <v>26</v>
      </c>
    </row>
    <row r="79" spans="1:4" s="39" customFormat="1" x14ac:dyDescent="0.25">
      <c r="A79" s="39" t="s">
        <v>171</v>
      </c>
      <c r="B79" s="52">
        <v>45370</v>
      </c>
      <c r="C79" s="39">
        <v>40</v>
      </c>
      <c r="D79" s="39">
        <v>33</v>
      </c>
    </row>
    <row r="80" spans="1:4" s="39" customFormat="1" x14ac:dyDescent="0.25">
      <c r="A80" s="39" t="s">
        <v>171</v>
      </c>
      <c r="B80" s="52">
        <v>45371</v>
      </c>
      <c r="C80" s="39">
        <v>47</v>
      </c>
      <c r="D80" s="39">
        <v>31</v>
      </c>
    </row>
    <row r="81" spans="1:4" s="39" customFormat="1" x14ac:dyDescent="0.25">
      <c r="A81" s="39" t="s">
        <v>171</v>
      </c>
      <c r="B81" s="52">
        <v>45372</v>
      </c>
      <c r="C81" s="39">
        <v>43</v>
      </c>
      <c r="D81" s="39">
        <v>27</v>
      </c>
    </row>
    <row r="82" spans="1:4" s="39" customFormat="1" x14ac:dyDescent="0.25">
      <c r="A82" s="39" t="s">
        <v>171</v>
      </c>
      <c r="B82" s="52">
        <v>45373</v>
      </c>
      <c r="C82" s="39">
        <v>47</v>
      </c>
      <c r="D82" s="39">
        <v>36</v>
      </c>
    </row>
    <row r="83" spans="1:4" s="39" customFormat="1" x14ac:dyDescent="0.25">
      <c r="A83" s="39" t="s">
        <v>171</v>
      </c>
      <c r="B83" s="52">
        <v>45374</v>
      </c>
      <c r="C83" s="39">
        <v>58</v>
      </c>
      <c r="D83" s="39">
        <v>32</v>
      </c>
    </row>
    <row r="84" spans="1:4" s="39" customFormat="1" x14ac:dyDescent="0.25">
      <c r="A84" s="39" t="s">
        <v>171</v>
      </c>
      <c r="B84" s="52">
        <v>45375</v>
      </c>
      <c r="C84" s="39">
        <v>45</v>
      </c>
      <c r="D84" s="39">
        <v>37</v>
      </c>
    </row>
    <row r="85" spans="1:4" s="39" customFormat="1" x14ac:dyDescent="0.25">
      <c r="A85" s="39" t="s">
        <v>171</v>
      </c>
      <c r="B85" s="52">
        <v>45376</v>
      </c>
      <c r="C85" s="39">
        <v>41</v>
      </c>
      <c r="D85" s="39">
        <v>34</v>
      </c>
    </row>
    <row r="86" spans="1:4" s="39" customFormat="1" x14ac:dyDescent="0.25">
      <c r="A86" s="39" t="s">
        <v>171</v>
      </c>
      <c r="B86" s="52">
        <v>45377</v>
      </c>
      <c r="C86" s="39">
        <v>48</v>
      </c>
      <c r="D86" s="39">
        <v>34</v>
      </c>
    </row>
    <row r="87" spans="1:4" s="39" customFormat="1" x14ac:dyDescent="0.25">
      <c r="A87" s="39" t="s">
        <v>171</v>
      </c>
      <c r="B87" s="52">
        <v>45378</v>
      </c>
      <c r="C87" s="39">
        <v>40</v>
      </c>
      <c r="D87" s="39">
        <v>40</v>
      </c>
    </row>
    <row r="88" spans="1:4" s="39" customFormat="1" x14ac:dyDescent="0.25">
      <c r="A88" s="39" t="s">
        <v>171</v>
      </c>
      <c r="B88" s="52">
        <v>45379</v>
      </c>
      <c r="C88" s="39">
        <v>52</v>
      </c>
      <c r="D88" s="39">
        <v>40</v>
      </c>
    </row>
    <row r="89" spans="1:4" s="39" customFormat="1" x14ac:dyDescent="0.25">
      <c r="A89" s="39" t="s">
        <v>171</v>
      </c>
      <c r="B89" s="52">
        <v>45380</v>
      </c>
      <c r="C89" s="39">
        <v>54</v>
      </c>
      <c r="D89" s="39">
        <v>18</v>
      </c>
    </row>
    <row r="90" spans="1:4" s="39" customFormat="1" x14ac:dyDescent="0.25">
      <c r="A90" s="39" t="s">
        <v>171</v>
      </c>
      <c r="B90" s="52">
        <v>45381</v>
      </c>
      <c r="C90" s="39">
        <v>45</v>
      </c>
      <c r="D90" s="39">
        <v>23</v>
      </c>
    </row>
    <row r="91" spans="1:4" s="39" customFormat="1" x14ac:dyDescent="0.25">
      <c r="A91" s="39" t="s">
        <v>171</v>
      </c>
      <c r="B91" s="52">
        <v>45382</v>
      </c>
      <c r="C91" s="39">
        <v>48</v>
      </c>
      <c r="D91" s="39">
        <v>25</v>
      </c>
    </row>
    <row r="92" spans="1:4" s="39" customFormat="1" x14ac:dyDescent="0.25">
      <c r="A92" s="39" t="s">
        <v>171</v>
      </c>
      <c r="B92" s="52">
        <v>45383</v>
      </c>
      <c r="C92" s="39">
        <v>44</v>
      </c>
      <c r="D92" s="39">
        <v>39</v>
      </c>
    </row>
    <row r="93" spans="1:4" s="39" customFormat="1" x14ac:dyDescent="0.25">
      <c r="A93" s="39" t="s">
        <v>171</v>
      </c>
      <c r="B93" s="52">
        <v>45384</v>
      </c>
      <c r="C93" s="39">
        <v>51</v>
      </c>
      <c r="D93" s="39">
        <v>32</v>
      </c>
    </row>
    <row r="94" spans="1:4" s="39" customFormat="1" x14ac:dyDescent="0.25">
      <c r="A94" s="39" t="s">
        <v>171</v>
      </c>
      <c r="B94" s="52">
        <v>45385</v>
      </c>
      <c r="C94" s="39">
        <v>43</v>
      </c>
      <c r="D94" s="39">
        <v>24</v>
      </c>
    </row>
    <row r="95" spans="1:4" s="39" customFormat="1" x14ac:dyDescent="0.25">
      <c r="A95" s="39" t="s">
        <v>171</v>
      </c>
      <c r="B95" s="52">
        <v>45386</v>
      </c>
      <c r="C95" s="39">
        <v>43</v>
      </c>
      <c r="D95" s="39">
        <v>30</v>
      </c>
    </row>
    <row r="96" spans="1:4" s="39" customFormat="1" x14ac:dyDescent="0.25">
      <c r="A96" s="39" t="s">
        <v>171</v>
      </c>
      <c r="B96" s="52">
        <v>45387</v>
      </c>
      <c r="C96" s="39">
        <v>52</v>
      </c>
      <c r="D96" s="39">
        <v>34</v>
      </c>
    </row>
    <row r="97" spans="1:4" s="39" customFormat="1" x14ac:dyDescent="0.25">
      <c r="A97" s="39" t="s">
        <v>171</v>
      </c>
      <c r="B97" s="52">
        <v>45388</v>
      </c>
      <c r="C97" s="39">
        <v>40</v>
      </c>
      <c r="D97" s="39">
        <v>24</v>
      </c>
    </row>
    <row r="98" spans="1:4" s="39" customFormat="1" x14ac:dyDescent="0.25">
      <c r="A98" s="39" t="s">
        <v>171</v>
      </c>
      <c r="B98" s="52">
        <v>45389</v>
      </c>
      <c r="C98" s="39">
        <v>58</v>
      </c>
      <c r="D98" s="39">
        <v>22</v>
      </c>
    </row>
    <row r="99" spans="1:4" s="39" customFormat="1" x14ac:dyDescent="0.25">
      <c r="A99" s="39" t="s">
        <v>171</v>
      </c>
      <c r="B99" s="52">
        <v>45390</v>
      </c>
      <c r="C99" s="39">
        <v>58</v>
      </c>
      <c r="D99" s="39">
        <v>35</v>
      </c>
    </row>
    <row r="100" spans="1:4" s="39" customFormat="1" x14ac:dyDescent="0.25">
      <c r="A100" s="39" t="s">
        <v>171</v>
      </c>
      <c r="B100" s="52">
        <v>45391</v>
      </c>
      <c r="C100" s="39">
        <v>56</v>
      </c>
      <c r="D100" s="39">
        <v>35</v>
      </c>
    </row>
    <row r="101" spans="1:4" s="39" customFormat="1" x14ac:dyDescent="0.25">
      <c r="A101" s="39" t="s">
        <v>171</v>
      </c>
      <c r="B101" s="52">
        <v>45392</v>
      </c>
      <c r="C101" s="39">
        <v>41</v>
      </c>
      <c r="D101" s="39">
        <v>23</v>
      </c>
    </row>
    <row r="102" spans="1:4" s="39" customFormat="1" x14ac:dyDescent="0.25">
      <c r="A102" s="39" t="s">
        <v>171</v>
      </c>
      <c r="B102" s="52">
        <v>45393</v>
      </c>
      <c r="C102" s="39">
        <v>46</v>
      </c>
      <c r="D102" s="39">
        <v>36</v>
      </c>
    </row>
    <row r="103" spans="1:4" s="39" customFormat="1" x14ac:dyDescent="0.25">
      <c r="A103" s="39" t="s">
        <v>171</v>
      </c>
      <c r="B103" s="52">
        <v>45394</v>
      </c>
      <c r="C103" s="39">
        <v>41</v>
      </c>
      <c r="D103" s="39">
        <v>37</v>
      </c>
    </row>
    <row r="104" spans="1:4" s="39" customFormat="1" x14ac:dyDescent="0.25">
      <c r="A104" s="39" t="s">
        <v>171</v>
      </c>
      <c r="B104" s="52">
        <v>45395</v>
      </c>
      <c r="C104" s="39">
        <v>44</v>
      </c>
      <c r="D104" s="39">
        <v>27</v>
      </c>
    </row>
    <row r="105" spans="1:4" s="39" customFormat="1" x14ac:dyDescent="0.25">
      <c r="A105" s="39" t="s">
        <v>171</v>
      </c>
      <c r="B105" s="52">
        <v>45396</v>
      </c>
      <c r="C105" s="39">
        <v>40</v>
      </c>
      <c r="D105" s="39">
        <v>25</v>
      </c>
    </row>
    <row r="106" spans="1:4" s="39" customFormat="1" x14ac:dyDescent="0.25">
      <c r="A106" s="39" t="s">
        <v>171</v>
      </c>
      <c r="B106" s="52">
        <v>45397</v>
      </c>
      <c r="C106" s="39">
        <v>43</v>
      </c>
      <c r="D106" s="39">
        <v>28</v>
      </c>
    </row>
    <row r="107" spans="1:4" s="39" customFormat="1" x14ac:dyDescent="0.25">
      <c r="A107" s="39" t="s">
        <v>171</v>
      </c>
      <c r="B107" s="52">
        <v>45398</v>
      </c>
      <c r="C107" s="39">
        <v>57</v>
      </c>
      <c r="D107" s="39">
        <v>15</v>
      </c>
    </row>
    <row r="108" spans="1:4" s="39" customFormat="1" x14ac:dyDescent="0.25">
      <c r="A108" s="39" t="s">
        <v>171</v>
      </c>
      <c r="B108" s="52">
        <v>45399</v>
      </c>
      <c r="C108" s="39">
        <v>49</v>
      </c>
      <c r="D108" s="39">
        <v>31</v>
      </c>
    </row>
    <row r="109" spans="1:4" s="39" customFormat="1" x14ac:dyDescent="0.25">
      <c r="A109" s="39" t="s">
        <v>171</v>
      </c>
      <c r="B109" s="52">
        <v>45400</v>
      </c>
      <c r="C109" s="39">
        <v>40</v>
      </c>
      <c r="D109" s="39">
        <v>30</v>
      </c>
    </row>
    <row r="110" spans="1:4" s="39" customFormat="1" x14ac:dyDescent="0.25">
      <c r="A110" s="39" t="s">
        <v>171</v>
      </c>
      <c r="B110" s="52">
        <v>45401</v>
      </c>
      <c r="C110" s="39">
        <v>44</v>
      </c>
      <c r="D110" s="39">
        <v>21</v>
      </c>
    </row>
    <row r="111" spans="1:4" s="39" customFormat="1" x14ac:dyDescent="0.25">
      <c r="A111" s="39" t="s">
        <v>171</v>
      </c>
      <c r="B111" s="52">
        <v>45402</v>
      </c>
      <c r="C111" s="39">
        <v>44</v>
      </c>
      <c r="D111" s="39">
        <v>21</v>
      </c>
    </row>
    <row r="112" spans="1:4" s="39" customFormat="1" x14ac:dyDescent="0.25">
      <c r="A112" s="39" t="s">
        <v>171</v>
      </c>
      <c r="B112" s="52">
        <v>45403</v>
      </c>
      <c r="C112" s="39">
        <v>42</v>
      </c>
      <c r="D112" s="39">
        <v>24</v>
      </c>
    </row>
    <row r="113" spans="1:4" s="39" customFormat="1" x14ac:dyDescent="0.25">
      <c r="A113" s="39" t="s">
        <v>171</v>
      </c>
      <c r="B113" s="52">
        <v>45404</v>
      </c>
      <c r="C113" s="39">
        <v>60</v>
      </c>
      <c r="D113" s="39">
        <v>33</v>
      </c>
    </row>
    <row r="114" spans="1:4" s="39" customFormat="1" x14ac:dyDescent="0.25">
      <c r="A114" s="39" t="s">
        <v>171</v>
      </c>
      <c r="B114" s="52">
        <v>45405</v>
      </c>
      <c r="C114" s="39">
        <v>49</v>
      </c>
      <c r="D114" s="39">
        <v>40</v>
      </c>
    </row>
    <row r="115" spans="1:4" s="39" customFormat="1" x14ac:dyDescent="0.25">
      <c r="A115" s="39" t="s">
        <v>171</v>
      </c>
      <c r="B115" s="52">
        <v>45406</v>
      </c>
      <c r="C115" s="39">
        <v>43</v>
      </c>
      <c r="D115" s="39">
        <v>26</v>
      </c>
    </row>
    <row r="116" spans="1:4" s="39" customFormat="1" x14ac:dyDescent="0.25">
      <c r="A116" s="39" t="s">
        <v>171</v>
      </c>
      <c r="B116" s="52">
        <v>45407</v>
      </c>
      <c r="C116" s="39">
        <v>60</v>
      </c>
      <c r="D116" s="39">
        <v>27</v>
      </c>
    </row>
    <row r="117" spans="1:4" s="39" customFormat="1" x14ac:dyDescent="0.25">
      <c r="A117" s="39" t="s">
        <v>171</v>
      </c>
      <c r="B117" s="52">
        <v>45408</v>
      </c>
      <c r="C117" s="39">
        <v>54</v>
      </c>
      <c r="D117" s="39">
        <v>34</v>
      </c>
    </row>
    <row r="118" spans="1:4" s="39" customFormat="1" x14ac:dyDescent="0.25">
      <c r="A118" s="39" t="s">
        <v>171</v>
      </c>
      <c r="B118" s="52">
        <v>45409</v>
      </c>
      <c r="C118" s="39">
        <v>50</v>
      </c>
      <c r="D118" s="39">
        <v>19</v>
      </c>
    </row>
    <row r="119" spans="1:4" s="39" customFormat="1" x14ac:dyDescent="0.25">
      <c r="A119" s="39" t="s">
        <v>171</v>
      </c>
      <c r="B119" s="52">
        <v>45410</v>
      </c>
      <c r="C119" s="39">
        <v>46</v>
      </c>
      <c r="D119" s="39">
        <v>33</v>
      </c>
    </row>
    <row r="120" spans="1:4" s="39" customFormat="1" x14ac:dyDescent="0.25">
      <c r="A120" s="39" t="s">
        <v>171</v>
      </c>
      <c r="B120" s="52">
        <v>45411</v>
      </c>
      <c r="C120" s="39">
        <v>51</v>
      </c>
      <c r="D120" s="39">
        <v>15</v>
      </c>
    </row>
    <row r="121" spans="1:4" s="39" customFormat="1" x14ac:dyDescent="0.25">
      <c r="A121" s="39" t="s">
        <v>171</v>
      </c>
      <c r="B121" s="52">
        <v>45412</v>
      </c>
      <c r="C121" s="39">
        <v>47</v>
      </c>
      <c r="D121" s="39">
        <v>34</v>
      </c>
    </row>
    <row r="122" spans="1:4" s="39" customFormat="1" x14ac:dyDescent="0.25">
      <c r="A122" s="39" t="s">
        <v>171</v>
      </c>
      <c r="B122" s="52">
        <v>45413</v>
      </c>
      <c r="C122" s="39">
        <v>50</v>
      </c>
      <c r="D122" s="39">
        <v>18</v>
      </c>
    </row>
    <row r="123" spans="1:4" s="39" customFormat="1" x14ac:dyDescent="0.25">
      <c r="A123" s="39" t="s">
        <v>171</v>
      </c>
      <c r="B123" s="52">
        <v>45414</v>
      </c>
      <c r="C123" s="39">
        <v>46</v>
      </c>
      <c r="D123" s="39">
        <v>21</v>
      </c>
    </row>
    <row r="124" spans="1:4" s="39" customFormat="1" x14ac:dyDescent="0.25">
      <c r="A124" s="39" t="s">
        <v>171</v>
      </c>
      <c r="B124" s="52">
        <v>45415</v>
      </c>
      <c r="C124" s="39">
        <v>41</v>
      </c>
      <c r="D124" s="39">
        <v>33</v>
      </c>
    </row>
    <row r="125" spans="1:4" s="39" customFormat="1" x14ac:dyDescent="0.25">
      <c r="A125" s="39" t="s">
        <v>171</v>
      </c>
      <c r="B125" s="52">
        <v>45416</v>
      </c>
      <c r="C125" s="39">
        <v>50</v>
      </c>
      <c r="D125" s="39">
        <v>20</v>
      </c>
    </row>
    <row r="126" spans="1:4" s="39" customFormat="1" x14ac:dyDescent="0.25">
      <c r="A126" s="39" t="s">
        <v>171</v>
      </c>
      <c r="B126" s="52">
        <v>45417</v>
      </c>
      <c r="C126" s="39">
        <v>60</v>
      </c>
      <c r="D126" s="39">
        <v>36</v>
      </c>
    </row>
    <row r="127" spans="1:4" s="39" customFormat="1" x14ac:dyDescent="0.25">
      <c r="A127" s="39" t="s">
        <v>171</v>
      </c>
      <c r="B127" s="52">
        <v>45418</v>
      </c>
      <c r="C127" s="39">
        <v>42</v>
      </c>
      <c r="D127" s="39">
        <v>29</v>
      </c>
    </row>
    <row r="128" spans="1:4" s="39" customFormat="1" x14ac:dyDescent="0.25">
      <c r="A128" s="39" t="s">
        <v>171</v>
      </c>
      <c r="B128" s="52">
        <v>45419</v>
      </c>
      <c r="C128" s="39">
        <v>55</v>
      </c>
      <c r="D128" s="39">
        <v>22</v>
      </c>
    </row>
    <row r="129" spans="1:4" s="39" customFormat="1" x14ac:dyDescent="0.25">
      <c r="A129" s="39" t="s">
        <v>171</v>
      </c>
      <c r="B129" s="52">
        <v>45420</v>
      </c>
      <c r="C129" s="39">
        <v>54</v>
      </c>
      <c r="D129" s="39">
        <v>33</v>
      </c>
    </row>
    <row r="130" spans="1:4" s="39" customFormat="1" x14ac:dyDescent="0.25">
      <c r="A130" s="39" t="s">
        <v>171</v>
      </c>
      <c r="B130" s="52">
        <v>45421</v>
      </c>
      <c r="C130" s="39">
        <v>53</v>
      </c>
      <c r="D130" s="39">
        <v>29</v>
      </c>
    </row>
    <row r="131" spans="1:4" s="39" customFormat="1" x14ac:dyDescent="0.25">
      <c r="A131" s="39" t="s">
        <v>171</v>
      </c>
      <c r="B131" s="52">
        <v>45422</v>
      </c>
      <c r="C131" s="39">
        <v>52</v>
      </c>
      <c r="D131" s="39">
        <v>23</v>
      </c>
    </row>
    <row r="132" spans="1:4" s="39" customFormat="1" x14ac:dyDescent="0.25">
      <c r="A132" s="39" t="s">
        <v>171</v>
      </c>
      <c r="B132" s="52">
        <v>45423</v>
      </c>
      <c r="C132" s="39">
        <v>53</v>
      </c>
      <c r="D132" s="39">
        <v>37</v>
      </c>
    </row>
    <row r="133" spans="1:4" s="39" customFormat="1" x14ac:dyDescent="0.25">
      <c r="A133" s="39" t="s">
        <v>171</v>
      </c>
      <c r="B133" s="52">
        <v>45424</v>
      </c>
      <c r="C133" s="39">
        <v>59</v>
      </c>
      <c r="D133" s="39">
        <v>34</v>
      </c>
    </row>
    <row r="134" spans="1:4" s="39" customFormat="1" x14ac:dyDescent="0.25">
      <c r="A134" s="39" t="s">
        <v>171</v>
      </c>
      <c r="B134" s="52">
        <v>45425</v>
      </c>
      <c r="C134" s="39">
        <v>41</v>
      </c>
      <c r="D134" s="39">
        <v>36</v>
      </c>
    </row>
    <row r="135" spans="1:4" s="39" customFormat="1" x14ac:dyDescent="0.25">
      <c r="A135" s="39" t="s">
        <v>171</v>
      </c>
      <c r="B135" s="52">
        <v>45426</v>
      </c>
      <c r="C135" s="39">
        <v>42</v>
      </c>
      <c r="D135" s="39">
        <v>29</v>
      </c>
    </row>
    <row r="136" spans="1:4" s="39" customFormat="1" x14ac:dyDescent="0.25">
      <c r="A136" s="39" t="s">
        <v>171</v>
      </c>
      <c r="B136" s="52">
        <v>45427</v>
      </c>
      <c r="C136" s="39">
        <v>53</v>
      </c>
      <c r="D136" s="39">
        <v>35</v>
      </c>
    </row>
    <row r="137" spans="1:4" s="39" customFormat="1" x14ac:dyDescent="0.25">
      <c r="A137" s="39" t="s">
        <v>171</v>
      </c>
      <c r="B137" s="52">
        <v>45428</v>
      </c>
      <c r="C137" s="39">
        <v>49</v>
      </c>
      <c r="D137" s="39">
        <v>40</v>
      </c>
    </row>
    <row r="138" spans="1:4" s="39" customFormat="1" x14ac:dyDescent="0.25">
      <c r="A138" s="39" t="s">
        <v>171</v>
      </c>
      <c r="B138" s="52">
        <v>45429</v>
      </c>
      <c r="C138" s="39">
        <v>46</v>
      </c>
      <c r="D138" s="39">
        <v>18</v>
      </c>
    </row>
    <row r="139" spans="1:4" s="39" customFormat="1" x14ac:dyDescent="0.25">
      <c r="A139" s="39" t="s">
        <v>171</v>
      </c>
      <c r="B139" s="52">
        <v>45430</v>
      </c>
      <c r="C139" s="39">
        <v>48</v>
      </c>
      <c r="D139" s="39">
        <v>21</v>
      </c>
    </row>
    <row r="140" spans="1:4" s="39" customFormat="1" x14ac:dyDescent="0.25">
      <c r="A140" s="39" t="s">
        <v>171</v>
      </c>
      <c r="B140" s="52">
        <v>45431</v>
      </c>
      <c r="C140" s="39">
        <v>45</v>
      </c>
      <c r="D140" s="39">
        <v>31</v>
      </c>
    </row>
    <row r="141" spans="1:4" s="39" customFormat="1" x14ac:dyDescent="0.25">
      <c r="A141" s="39" t="s">
        <v>171</v>
      </c>
      <c r="B141" s="52">
        <v>45432</v>
      </c>
      <c r="C141" s="39">
        <v>48</v>
      </c>
      <c r="D141" s="39">
        <v>18</v>
      </c>
    </row>
    <row r="142" spans="1:4" s="39" customFormat="1" x14ac:dyDescent="0.25">
      <c r="A142" s="39" t="s">
        <v>171</v>
      </c>
      <c r="B142" s="52">
        <v>45433</v>
      </c>
      <c r="C142" s="39">
        <v>55</v>
      </c>
      <c r="D142" s="39">
        <v>32</v>
      </c>
    </row>
    <row r="143" spans="1:4" s="39" customFormat="1" x14ac:dyDescent="0.25">
      <c r="A143" s="39" t="s">
        <v>171</v>
      </c>
      <c r="B143" s="52">
        <v>45434</v>
      </c>
      <c r="C143" s="39">
        <v>43</v>
      </c>
      <c r="D143" s="39">
        <v>30</v>
      </c>
    </row>
    <row r="144" spans="1:4" s="39" customFormat="1" x14ac:dyDescent="0.25">
      <c r="A144" s="39" t="s">
        <v>171</v>
      </c>
      <c r="B144" s="52">
        <v>45435</v>
      </c>
      <c r="C144" s="39">
        <v>42</v>
      </c>
      <c r="D144" s="39">
        <v>34</v>
      </c>
    </row>
    <row r="145" spans="1:4" s="39" customFormat="1" x14ac:dyDescent="0.25">
      <c r="A145" s="39" t="s">
        <v>171</v>
      </c>
      <c r="B145" s="52">
        <v>45436</v>
      </c>
      <c r="C145" s="39">
        <v>54</v>
      </c>
      <c r="D145" s="39">
        <v>24</v>
      </c>
    </row>
    <row r="146" spans="1:4" s="39" customFormat="1" x14ac:dyDescent="0.25">
      <c r="A146" s="39" t="s">
        <v>171</v>
      </c>
      <c r="B146" s="52">
        <v>45437</v>
      </c>
      <c r="C146" s="39">
        <v>55</v>
      </c>
      <c r="D146" s="39">
        <v>35</v>
      </c>
    </row>
    <row r="147" spans="1:4" s="39" customFormat="1" x14ac:dyDescent="0.25">
      <c r="A147" s="39" t="s">
        <v>171</v>
      </c>
      <c r="B147" s="52">
        <v>45438</v>
      </c>
      <c r="C147" s="39">
        <v>41</v>
      </c>
      <c r="D147" s="39">
        <v>34</v>
      </c>
    </row>
    <row r="148" spans="1:4" s="39" customFormat="1" x14ac:dyDescent="0.25">
      <c r="A148" s="39" t="s">
        <v>171</v>
      </c>
      <c r="B148" s="52">
        <v>45439</v>
      </c>
      <c r="C148" s="39">
        <v>58</v>
      </c>
      <c r="D148" s="39">
        <v>24</v>
      </c>
    </row>
    <row r="149" spans="1:4" s="39" customFormat="1" x14ac:dyDescent="0.25">
      <c r="A149" s="39" t="s">
        <v>171</v>
      </c>
      <c r="B149" s="52">
        <v>45440</v>
      </c>
      <c r="C149" s="39">
        <v>58</v>
      </c>
      <c r="D149" s="39">
        <v>29</v>
      </c>
    </row>
    <row r="150" spans="1:4" s="39" customFormat="1" x14ac:dyDescent="0.25">
      <c r="A150" s="39" t="s">
        <v>171</v>
      </c>
      <c r="B150" s="52">
        <v>45441</v>
      </c>
      <c r="C150" s="39">
        <v>40</v>
      </c>
      <c r="D150" s="39">
        <v>22</v>
      </c>
    </row>
    <row r="151" spans="1:4" s="39" customFormat="1" x14ac:dyDescent="0.25">
      <c r="A151" s="39" t="s">
        <v>171</v>
      </c>
      <c r="B151" s="52">
        <v>45442</v>
      </c>
      <c r="C151" s="39">
        <v>51</v>
      </c>
      <c r="D151" s="39">
        <v>31</v>
      </c>
    </row>
    <row r="152" spans="1:4" s="39" customFormat="1" x14ac:dyDescent="0.25">
      <c r="A152" s="39" t="s">
        <v>171</v>
      </c>
      <c r="B152" s="52">
        <v>45443</v>
      </c>
      <c r="C152" s="39">
        <v>52</v>
      </c>
      <c r="D152" s="39">
        <v>31</v>
      </c>
    </row>
    <row r="153" spans="1:4" s="39" customFormat="1" x14ac:dyDescent="0.25">
      <c r="A153" s="39" t="s">
        <v>171</v>
      </c>
      <c r="B153" s="52">
        <v>45444</v>
      </c>
      <c r="C153" s="39">
        <v>46</v>
      </c>
      <c r="D153" s="39">
        <v>15</v>
      </c>
    </row>
    <row r="154" spans="1:4" s="39" customFormat="1" x14ac:dyDescent="0.25">
      <c r="A154" s="39" t="s">
        <v>171</v>
      </c>
      <c r="B154" s="52">
        <v>45445</v>
      </c>
      <c r="C154" s="39">
        <v>51</v>
      </c>
      <c r="D154" s="39">
        <v>40</v>
      </c>
    </row>
    <row r="155" spans="1:4" s="39" customFormat="1" x14ac:dyDescent="0.25">
      <c r="A155" s="39" t="s">
        <v>171</v>
      </c>
      <c r="B155" s="52">
        <v>45446</v>
      </c>
      <c r="C155" s="39">
        <v>53</v>
      </c>
      <c r="D155" s="39">
        <v>28</v>
      </c>
    </row>
    <row r="156" spans="1:4" s="39" customFormat="1" x14ac:dyDescent="0.25">
      <c r="A156" s="39" t="s">
        <v>171</v>
      </c>
      <c r="B156" s="52">
        <v>45447</v>
      </c>
      <c r="C156" s="39">
        <v>54</v>
      </c>
      <c r="D156" s="39">
        <v>19</v>
      </c>
    </row>
    <row r="157" spans="1:4" s="39" customFormat="1" x14ac:dyDescent="0.25">
      <c r="A157" s="39" t="s">
        <v>171</v>
      </c>
      <c r="B157" s="52">
        <v>45448</v>
      </c>
      <c r="C157" s="39">
        <v>50</v>
      </c>
      <c r="D157" s="39">
        <v>26</v>
      </c>
    </row>
    <row r="158" spans="1:4" s="39" customFormat="1" x14ac:dyDescent="0.25">
      <c r="A158" s="39" t="s">
        <v>171</v>
      </c>
      <c r="B158" s="52">
        <v>45449</v>
      </c>
      <c r="C158" s="39">
        <v>56</v>
      </c>
      <c r="D158" s="39">
        <v>30</v>
      </c>
    </row>
    <row r="159" spans="1:4" s="39" customFormat="1" x14ac:dyDescent="0.25">
      <c r="A159" s="39" t="s">
        <v>171</v>
      </c>
      <c r="B159" s="52">
        <v>45450</v>
      </c>
      <c r="C159" s="39">
        <v>46</v>
      </c>
      <c r="D159" s="39">
        <v>34</v>
      </c>
    </row>
    <row r="160" spans="1:4" s="39" customFormat="1" x14ac:dyDescent="0.25">
      <c r="A160" s="39" t="s">
        <v>171</v>
      </c>
      <c r="B160" s="52">
        <v>45451</v>
      </c>
      <c r="C160" s="39">
        <v>50</v>
      </c>
      <c r="D160" s="39">
        <v>37</v>
      </c>
    </row>
    <row r="161" spans="1:4" s="39" customFormat="1" x14ac:dyDescent="0.25">
      <c r="A161" s="39" t="s">
        <v>171</v>
      </c>
      <c r="B161" s="52">
        <v>45452</v>
      </c>
      <c r="C161" s="39">
        <v>45</v>
      </c>
      <c r="D161" s="39">
        <v>35</v>
      </c>
    </row>
    <row r="162" spans="1:4" s="39" customFormat="1" x14ac:dyDescent="0.25">
      <c r="A162" s="39" t="s">
        <v>171</v>
      </c>
      <c r="B162" s="52">
        <v>45453</v>
      </c>
      <c r="C162" s="39">
        <v>56</v>
      </c>
      <c r="D162" s="39">
        <v>32</v>
      </c>
    </row>
    <row r="163" spans="1:4" s="39" customFormat="1" x14ac:dyDescent="0.25">
      <c r="A163" s="39" t="s">
        <v>171</v>
      </c>
      <c r="B163" s="52">
        <v>45454</v>
      </c>
      <c r="C163" s="39">
        <v>52</v>
      </c>
      <c r="D163" s="39">
        <v>16</v>
      </c>
    </row>
    <row r="164" spans="1:4" s="39" customFormat="1" x14ac:dyDescent="0.25">
      <c r="A164" s="39" t="s">
        <v>171</v>
      </c>
      <c r="B164" s="52">
        <v>45455</v>
      </c>
      <c r="C164" s="39">
        <v>59</v>
      </c>
      <c r="D164" s="39">
        <v>20</v>
      </c>
    </row>
    <row r="165" spans="1:4" s="39" customFormat="1" x14ac:dyDescent="0.25">
      <c r="A165" s="39" t="s">
        <v>171</v>
      </c>
      <c r="B165" s="52">
        <v>45456</v>
      </c>
      <c r="C165" s="39">
        <v>59</v>
      </c>
      <c r="D165" s="39">
        <v>28</v>
      </c>
    </row>
    <row r="166" spans="1:4" s="39" customFormat="1" x14ac:dyDescent="0.25">
      <c r="A166" s="39" t="s">
        <v>171</v>
      </c>
      <c r="B166" s="52">
        <v>45457</v>
      </c>
      <c r="C166" s="39">
        <v>59</v>
      </c>
      <c r="D166" s="39">
        <v>15</v>
      </c>
    </row>
    <row r="167" spans="1:4" s="39" customFormat="1" x14ac:dyDescent="0.25">
      <c r="A167" s="39" t="s">
        <v>171</v>
      </c>
      <c r="B167" s="52">
        <v>45458</v>
      </c>
      <c r="C167" s="39">
        <v>58</v>
      </c>
      <c r="D167" s="39">
        <v>36</v>
      </c>
    </row>
    <row r="168" spans="1:4" s="39" customFormat="1" x14ac:dyDescent="0.25">
      <c r="A168" s="39" t="s">
        <v>171</v>
      </c>
      <c r="B168" s="52">
        <v>45459</v>
      </c>
      <c r="C168" s="39">
        <v>50</v>
      </c>
      <c r="D168" s="39">
        <v>32</v>
      </c>
    </row>
    <row r="169" spans="1:4" s="39" customFormat="1" x14ac:dyDescent="0.25">
      <c r="A169" s="39" t="s">
        <v>171</v>
      </c>
      <c r="B169" s="52">
        <v>45460</v>
      </c>
      <c r="C169" s="39">
        <v>44</v>
      </c>
      <c r="D169" s="39">
        <v>28</v>
      </c>
    </row>
    <row r="170" spans="1:4" s="39" customFormat="1" x14ac:dyDescent="0.25">
      <c r="A170" s="39" t="s">
        <v>171</v>
      </c>
      <c r="B170" s="52">
        <v>45461</v>
      </c>
      <c r="C170" s="39">
        <v>57</v>
      </c>
      <c r="D170" s="39">
        <v>40</v>
      </c>
    </row>
    <row r="171" spans="1:4" s="39" customFormat="1" x14ac:dyDescent="0.25">
      <c r="A171" s="39" t="s">
        <v>171</v>
      </c>
      <c r="B171" s="52">
        <v>45462</v>
      </c>
      <c r="C171" s="39">
        <v>46</v>
      </c>
      <c r="D171" s="39">
        <v>40</v>
      </c>
    </row>
    <row r="172" spans="1:4" s="39" customFormat="1" x14ac:dyDescent="0.25">
      <c r="A172" s="39" t="s">
        <v>171</v>
      </c>
      <c r="B172" s="52">
        <v>45463</v>
      </c>
      <c r="C172" s="39">
        <v>44</v>
      </c>
      <c r="D172" s="39">
        <v>17</v>
      </c>
    </row>
    <row r="173" spans="1:4" s="39" customFormat="1" x14ac:dyDescent="0.25">
      <c r="A173" s="39" t="s">
        <v>171</v>
      </c>
      <c r="B173" s="52">
        <v>45464</v>
      </c>
      <c r="C173" s="39">
        <v>59</v>
      </c>
      <c r="D173" s="39">
        <v>39</v>
      </c>
    </row>
    <row r="174" spans="1:4" s="39" customFormat="1" x14ac:dyDescent="0.25">
      <c r="A174" s="39" t="s">
        <v>171</v>
      </c>
      <c r="B174" s="52">
        <v>45465</v>
      </c>
      <c r="C174" s="39">
        <v>52</v>
      </c>
      <c r="D174" s="39">
        <v>35</v>
      </c>
    </row>
    <row r="175" spans="1:4" s="39" customFormat="1" x14ac:dyDescent="0.25">
      <c r="A175" s="39" t="s">
        <v>171</v>
      </c>
      <c r="B175" s="52">
        <v>45466</v>
      </c>
      <c r="C175" s="39">
        <v>41</v>
      </c>
      <c r="D175" s="39">
        <v>28</v>
      </c>
    </row>
    <row r="176" spans="1:4" s="39" customFormat="1" x14ac:dyDescent="0.25">
      <c r="A176" s="39" t="s">
        <v>171</v>
      </c>
      <c r="B176" s="52">
        <v>45467</v>
      </c>
      <c r="C176" s="39">
        <v>41</v>
      </c>
      <c r="D176" s="39">
        <v>33</v>
      </c>
    </row>
    <row r="177" spans="1:4" s="39" customFormat="1" x14ac:dyDescent="0.25">
      <c r="A177" s="39" t="s">
        <v>171</v>
      </c>
      <c r="B177" s="52">
        <v>45468</v>
      </c>
      <c r="C177" s="39">
        <v>58</v>
      </c>
      <c r="D177" s="39">
        <v>34</v>
      </c>
    </row>
    <row r="178" spans="1:4" s="39" customFormat="1" x14ac:dyDescent="0.25">
      <c r="A178" s="39" t="s">
        <v>171</v>
      </c>
      <c r="B178" s="52">
        <v>45469</v>
      </c>
      <c r="C178" s="39">
        <v>58</v>
      </c>
      <c r="D178" s="39">
        <v>25</v>
      </c>
    </row>
    <row r="179" spans="1:4" s="39" customFormat="1" x14ac:dyDescent="0.25">
      <c r="A179" s="39" t="s">
        <v>171</v>
      </c>
      <c r="B179" s="52">
        <v>45470</v>
      </c>
      <c r="C179" s="39">
        <v>52</v>
      </c>
      <c r="D179" s="39">
        <v>16</v>
      </c>
    </row>
    <row r="180" spans="1:4" s="39" customFormat="1" x14ac:dyDescent="0.25">
      <c r="A180" s="39" t="s">
        <v>171</v>
      </c>
      <c r="B180" s="52">
        <v>45471</v>
      </c>
      <c r="C180" s="39">
        <v>59</v>
      </c>
      <c r="D180" s="39">
        <v>21</v>
      </c>
    </row>
    <row r="181" spans="1:4" s="39" customFormat="1" x14ac:dyDescent="0.25">
      <c r="A181" s="39" t="s">
        <v>171</v>
      </c>
      <c r="B181" s="52">
        <v>45472</v>
      </c>
      <c r="C181" s="39">
        <v>44</v>
      </c>
      <c r="D181" s="39">
        <v>35</v>
      </c>
    </row>
    <row r="182" spans="1:4" s="39" customFormat="1" x14ac:dyDescent="0.25">
      <c r="A182" s="39" t="s">
        <v>171</v>
      </c>
      <c r="B182" s="52">
        <v>45473</v>
      </c>
      <c r="C182" s="39">
        <v>44</v>
      </c>
      <c r="D182" s="39">
        <v>40</v>
      </c>
    </row>
    <row r="183" spans="1:4" s="39" customFormat="1" x14ac:dyDescent="0.25">
      <c r="A183" s="39" t="s">
        <v>171</v>
      </c>
      <c r="B183" s="52">
        <v>45474</v>
      </c>
      <c r="C183" s="39">
        <v>48</v>
      </c>
      <c r="D183" s="39">
        <v>19</v>
      </c>
    </row>
    <row r="184" spans="1:4" s="39" customFormat="1" x14ac:dyDescent="0.25">
      <c r="A184" s="39" t="s">
        <v>171</v>
      </c>
      <c r="B184" s="52">
        <v>45475</v>
      </c>
      <c r="C184" s="39">
        <v>53</v>
      </c>
      <c r="D184" s="39">
        <v>18</v>
      </c>
    </row>
    <row r="185" spans="1:4" s="39" customFormat="1" x14ac:dyDescent="0.25">
      <c r="A185" s="39" t="s">
        <v>171</v>
      </c>
      <c r="B185" s="52">
        <v>45476</v>
      </c>
      <c r="C185" s="39">
        <v>47</v>
      </c>
      <c r="D185" s="39">
        <v>35</v>
      </c>
    </row>
    <row r="186" spans="1:4" s="39" customFormat="1" x14ac:dyDescent="0.25">
      <c r="A186" s="39" t="s">
        <v>171</v>
      </c>
      <c r="B186" s="52">
        <v>45477</v>
      </c>
      <c r="C186" s="39">
        <v>46</v>
      </c>
      <c r="D186" s="39">
        <v>21</v>
      </c>
    </row>
    <row r="187" spans="1:4" s="39" customFormat="1" x14ac:dyDescent="0.25">
      <c r="A187" s="39" t="s">
        <v>171</v>
      </c>
      <c r="B187" s="52">
        <v>45478</v>
      </c>
      <c r="C187" s="39">
        <v>50</v>
      </c>
      <c r="D187" s="39">
        <v>29</v>
      </c>
    </row>
    <row r="188" spans="1:4" s="39" customFormat="1" x14ac:dyDescent="0.25">
      <c r="A188" s="39" t="s">
        <v>171</v>
      </c>
      <c r="B188" s="52">
        <v>45479</v>
      </c>
      <c r="C188" s="39">
        <v>52</v>
      </c>
      <c r="D188" s="39">
        <v>23</v>
      </c>
    </row>
    <row r="189" spans="1:4" s="39" customFormat="1" x14ac:dyDescent="0.25">
      <c r="A189" s="39" t="s">
        <v>171</v>
      </c>
      <c r="B189" s="52">
        <v>45480</v>
      </c>
      <c r="C189" s="39">
        <v>54</v>
      </c>
      <c r="D189" s="39">
        <v>18</v>
      </c>
    </row>
    <row r="190" spans="1:4" s="39" customFormat="1" x14ac:dyDescent="0.25">
      <c r="A190" s="39" t="s">
        <v>171</v>
      </c>
      <c r="B190" s="52">
        <v>45481</v>
      </c>
      <c r="C190" s="39">
        <v>54</v>
      </c>
      <c r="D190" s="39">
        <v>24</v>
      </c>
    </row>
    <row r="191" spans="1:4" s="39" customFormat="1" x14ac:dyDescent="0.25">
      <c r="A191" s="39" t="s">
        <v>171</v>
      </c>
      <c r="B191" s="52">
        <v>45482</v>
      </c>
      <c r="C191" s="39">
        <v>58</v>
      </c>
      <c r="D191" s="39">
        <v>28</v>
      </c>
    </row>
    <row r="192" spans="1:4" s="39" customFormat="1" x14ac:dyDescent="0.25">
      <c r="A192" s="39" t="s">
        <v>171</v>
      </c>
      <c r="B192" s="52">
        <v>45483</v>
      </c>
      <c r="C192" s="39">
        <v>48</v>
      </c>
      <c r="D192" s="39">
        <v>15</v>
      </c>
    </row>
    <row r="193" spans="1:4" s="39" customFormat="1" x14ac:dyDescent="0.25">
      <c r="A193" s="39" t="s">
        <v>171</v>
      </c>
      <c r="B193" s="52">
        <v>45484</v>
      </c>
      <c r="C193" s="39">
        <v>41</v>
      </c>
      <c r="D193" s="39">
        <v>31</v>
      </c>
    </row>
    <row r="194" spans="1:4" s="39" customFormat="1" x14ac:dyDescent="0.25">
      <c r="A194" s="39" t="s">
        <v>171</v>
      </c>
      <c r="B194" s="52">
        <v>45485</v>
      </c>
      <c r="C194" s="39">
        <v>60</v>
      </c>
      <c r="D194" s="39">
        <v>16</v>
      </c>
    </row>
    <row r="195" spans="1:4" s="39" customFormat="1" x14ac:dyDescent="0.25">
      <c r="A195" s="39" t="s">
        <v>171</v>
      </c>
      <c r="B195" s="52">
        <v>45486</v>
      </c>
      <c r="C195" s="39">
        <v>53</v>
      </c>
      <c r="D195" s="39">
        <v>17</v>
      </c>
    </row>
    <row r="196" spans="1:4" s="39" customFormat="1" x14ac:dyDescent="0.25">
      <c r="A196" s="39" t="s">
        <v>171</v>
      </c>
      <c r="B196" s="52">
        <v>45487</v>
      </c>
      <c r="C196" s="39">
        <v>60</v>
      </c>
      <c r="D196" s="39">
        <v>23</v>
      </c>
    </row>
    <row r="197" spans="1:4" s="39" customFormat="1" x14ac:dyDescent="0.25">
      <c r="A197" s="39" t="s">
        <v>171</v>
      </c>
      <c r="B197" s="52">
        <v>45488</v>
      </c>
      <c r="C197" s="39">
        <v>44</v>
      </c>
      <c r="D197" s="39">
        <v>36</v>
      </c>
    </row>
    <row r="198" spans="1:4" s="39" customFormat="1" x14ac:dyDescent="0.25">
      <c r="A198" s="39" t="s">
        <v>171</v>
      </c>
      <c r="B198" s="52">
        <v>45489</v>
      </c>
      <c r="C198" s="39">
        <v>52</v>
      </c>
      <c r="D198" s="39">
        <v>18</v>
      </c>
    </row>
    <row r="199" spans="1:4" s="39" customFormat="1" x14ac:dyDescent="0.25">
      <c r="A199" s="39" t="s">
        <v>171</v>
      </c>
      <c r="B199" s="52">
        <v>45490</v>
      </c>
      <c r="C199" s="39">
        <v>40</v>
      </c>
      <c r="D199" s="39">
        <v>19</v>
      </c>
    </row>
    <row r="200" spans="1:4" s="39" customFormat="1" x14ac:dyDescent="0.25">
      <c r="A200" s="39" t="s">
        <v>171</v>
      </c>
      <c r="B200" s="52">
        <v>45491</v>
      </c>
      <c r="C200" s="39">
        <v>51</v>
      </c>
      <c r="D200" s="39">
        <v>17</v>
      </c>
    </row>
    <row r="201" spans="1:4" s="39" customFormat="1" x14ac:dyDescent="0.25">
      <c r="A201" s="39" t="s">
        <v>171</v>
      </c>
      <c r="B201" s="52">
        <v>45492</v>
      </c>
      <c r="C201" s="39">
        <v>48</v>
      </c>
      <c r="D201" s="39">
        <v>38</v>
      </c>
    </row>
    <row r="202" spans="1:4" s="39" customFormat="1" x14ac:dyDescent="0.25">
      <c r="A202" s="39" t="s">
        <v>171</v>
      </c>
      <c r="B202" s="52">
        <v>45493</v>
      </c>
      <c r="C202" s="39">
        <v>45</v>
      </c>
      <c r="D202" s="39">
        <v>39</v>
      </c>
    </row>
    <row r="203" spans="1:4" s="39" customFormat="1" x14ac:dyDescent="0.25">
      <c r="A203" s="39" t="s">
        <v>171</v>
      </c>
      <c r="B203" s="52">
        <v>45494</v>
      </c>
      <c r="C203" s="39">
        <v>58</v>
      </c>
      <c r="D203" s="39">
        <v>26</v>
      </c>
    </row>
    <row r="204" spans="1:4" s="39" customFormat="1" x14ac:dyDescent="0.25">
      <c r="A204" s="39" t="s">
        <v>171</v>
      </c>
      <c r="B204" s="52">
        <v>45495</v>
      </c>
      <c r="C204" s="39">
        <v>56</v>
      </c>
      <c r="D204" s="39">
        <v>17</v>
      </c>
    </row>
    <row r="205" spans="1:4" s="39" customFormat="1" x14ac:dyDescent="0.25">
      <c r="A205" s="39" t="s">
        <v>171</v>
      </c>
      <c r="B205" s="52">
        <v>45496</v>
      </c>
      <c r="C205" s="39">
        <v>46</v>
      </c>
      <c r="D205" s="39">
        <v>39</v>
      </c>
    </row>
    <row r="206" spans="1:4" s="39" customFormat="1" x14ac:dyDescent="0.25">
      <c r="A206" s="39" t="s">
        <v>171</v>
      </c>
      <c r="B206" s="52">
        <v>45497</v>
      </c>
      <c r="C206" s="39">
        <v>58</v>
      </c>
      <c r="D206" s="39">
        <v>37</v>
      </c>
    </row>
    <row r="207" spans="1:4" s="39" customFormat="1" x14ac:dyDescent="0.25">
      <c r="A207" s="39" t="s">
        <v>171</v>
      </c>
      <c r="B207" s="52">
        <v>45498</v>
      </c>
      <c r="C207" s="39">
        <v>51</v>
      </c>
      <c r="D207" s="39">
        <v>38</v>
      </c>
    </row>
    <row r="208" spans="1:4" s="39" customFormat="1" x14ac:dyDescent="0.25">
      <c r="A208" s="39" t="s">
        <v>171</v>
      </c>
      <c r="B208" s="52">
        <v>45499</v>
      </c>
      <c r="C208" s="39">
        <v>44</v>
      </c>
      <c r="D208" s="39">
        <v>23</v>
      </c>
    </row>
    <row r="209" spans="1:4" s="39" customFormat="1" x14ac:dyDescent="0.25">
      <c r="A209" s="39" t="s">
        <v>171</v>
      </c>
      <c r="B209" s="52">
        <v>45500</v>
      </c>
      <c r="C209" s="39">
        <v>55</v>
      </c>
      <c r="D209" s="39">
        <v>16</v>
      </c>
    </row>
    <row r="210" spans="1:4" s="39" customFormat="1" x14ac:dyDescent="0.25">
      <c r="A210" s="39" t="s">
        <v>171</v>
      </c>
      <c r="B210" s="52">
        <v>45501</v>
      </c>
      <c r="C210" s="39">
        <v>48</v>
      </c>
      <c r="D210" s="39">
        <v>23</v>
      </c>
    </row>
    <row r="211" spans="1:4" s="39" customFormat="1" x14ac:dyDescent="0.25">
      <c r="A211" s="39" t="s">
        <v>171</v>
      </c>
      <c r="B211" s="52">
        <v>45502</v>
      </c>
      <c r="C211" s="39">
        <v>55</v>
      </c>
      <c r="D211" s="39">
        <v>21</v>
      </c>
    </row>
    <row r="212" spans="1:4" s="39" customFormat="1" x14ac:dyDescent="0.25">
      <c r="A212" s="39" t="s">
        <v>171</v>
      </c>
      <c r="B212" s="52">
        <v>45503</v>
      </c>
      <c r="C212" s="39">
        <v>43</v>
      </c>
      <c r="D212" s="39">
        <v>19</v>
      </c>
    </row>
    <row r="213" spans="1:4" s="39" customFormat="1" x14ac:dyDescent="0.25">
      <c r="A213" s="39" t="s">
        <v>171</v>
      </c>
      <c r="B213" s="52">
        <v>45504</v>
      </c>
      <c r="C213" s="39">
        <v>54</v>
      </c>
      <c r="D213" s="39">
        <v>27</v>
      </c>
    </row>
    <row r="214" spans="1:4" s="39" customFormat="1" x14ac:dyDescent="0.25">
      <c r="A214" s="39" t="s">
        <v>171</v>
      </c>
      <c r="B214" s="52">
        <v>45505</v>
      </c>
      <c r="C214" s="39">
        <v>59</v>
      </c>
      <c r="D214" s="39">
        <v>26</v>
      </c>
    </row>
    <row r="215" spans="1:4" s="39" customFormat="1" x14ac:dyDescent="0.25">
      <c r="A215" s="39" t="s">
        <v>171</v>
      </c>
      <c r="B215" s="52">
        <v>45506</v>
      </c>
      <c r="C215" s="39">
        <v>45</v>
      </c>
      <c r="D215" s="39">
        <v>20</v>
      </c>
    </row>
    <row r="216" spans="1:4" s="39" customFormat="1" x14ac:dyDescent="0.25">
      <c r="A216" s="39" t="s">
        <v>171</v>
      </c>
      <c r="B216" s="52">
        <v>45507</v>
      </c>
      <c r="C216" s="39">
        <v>54</v>
      </c>
      <c r="D216" s="39">
        <v>25</v>
      </c>
    </row>
    <row r="217" spans="1:4" s="39" customFormat="1" x14ac:dyDescent="0.25">
      <c r="A217" s="39" t="s">
        <v>171</v>
      </c>
      <c r="B217" s="52">
        <v>45508</v>
      </c>
      <c r="C217" s="39">
        <v>49</v>
      </c>
      <c r="D217" s="39">
        <v>30</v>
      </c>
    </row>
    <row r="218" spans="1:4" s="39" customFormat="1" x14ac:dyDescent="0.25">
      <c r="A218" s="39" t="s">
        <v>171</v>
      </c>
      <c r="B218" s="52">
        <v>45509</v>
      </c>
      <c r="C218" s="39">
        <v>52</v>
      </c>
      <c r="D218" s="39">
        <v>16</v>
      </c>
    </row>
    <row r="219" spans="1:4" s="39" customFormat="1" x14ac:dyDescent="0.25">
      <c r="A219" s="39" t="s">
        <v>171</v>
      </c>
      <c r="B219" s="52">
        <v>45510</v>
      </c>
      <c r="C219" s="39">
        <v>44</v>
      </c>
      <c r="D219" s="39">
        <v>21</v>
      </c>
    </row>
    <row r="220" spans="1:4" s="39" customFormat="1" x14ac:dyDescent="0.25">
      <c r="A220" s="39" t="s">
        <v>171</v>
      </c>
      <c r="B220" s="52">
        <v>45511</v>
      </c>
      <c r="C220" s="39">
        <v>53</v>
      </c>
      <c r="D220" s="39">
        <v>23</v>
      </c>
    </row>
    <row r="221" spans="1:4" s="39" customFormat="1" x14ac:dyDescent="0.25">
      <c r="A221" s="39" t="s">
        <v>171</v>
      </c>
      <c r="B221" s="52">
        <v>45512</v>
      </c>
      <c r="C221" s="39">
        <v>53</v>
      </c>
      <c r="D221" s="39">
        <v>35</v>
      </c>
    </row>
    <row r="222" spans="1:4" s="39" customFormat="1" x14ac:dyDescent="0.25">
      <c r="A222" s="39" t="s">
        <v>171</v>
      </c>
      <c r="B222" s="52">
        <v>45513</v>
      </c>
      <c r="C222" s="39">
        <v>60</v>
      </c>
      <c r="D222" s="39">
        <v>27</v>
      </c>
    </row>
    <row r="223" spans="1:4" s="39" customFormat="1" x14ac:dyDescent="0.25">
      <c r="A223" s="39" t="s">
        <v>171</v>
      </c>
      <c r="B223" s="52">
        <v>45514</v>
      </c>
      <c r="C223" s="39">
        <v>44</v>
      </c>
      <c r="D223" s="39">
        <v>19</v>
      </c>
    </row>
    <row r="224" spans="1:4" s="39" customFormat="1" x14ac:dyDescent="0.25">
      <c r="A224" s="39" t="s">
        <v>171</v>
      </c>
      <c r="B224" s="52">
        <v>45515</v>
      </c>
      <c r="C224" s="39">
        <v>54</v>
      </c>
      <c r="D224" s="39">
        <v>30</v>
      </c>
    </row>
    <row r="225" spans="1:4" s="39" customFormat="1" x14ac:dyDescent="0.25">
      <c r="A225" s="39" t="s">
        <v>171</v>
      </c>
      <c r="B225" s="52">
        <v>45516</v>
      </c>
      <c r="C225" s="39">
        <v>54</v>
      </c>
      <c r="D225" s="39">
        <v>18</v>
      </c>
    </row>
    <row r="226" spans="1:4" s="39" customFormat="1" x14ac:dyDescent="0.25">
      <c r="A226" s="39" t="s">
        <v>171</v>
      </c>
      <c r="B226" s="52">
        <v>45517</v>
      </c>
      <c r="C226" s="39">
        <v>42</v>
      </c>
      <c r="D226" s="39">
        <v>30</v>
      </c>
    </row>
    <row r="227" spans="1:4" s="39" customFormat="1" x14ac:dyDescent="0.25">
      <c r="A227" s="39" t="s">
        <v>171</v>
      </c>
      <c r="B227" s="52">
        <v>45518</v>
      </c>
      <c r="C227" s="39">
        <v>58</v>
      </c>
      <c r="D227" s="39">
        <v>17</v>
      </c>
    </row>
    <row r="228" spans="1:4" s="39" customFormat="1" x14ac:dyDescent="0.25">
      <c r="A228" s="39" t="s">
        <v>171</v>
      </c>
      <c r="B228" s="52">
        <v>45519</v>
      </c>
      <c r="C228" s="39">
        <v>48</v>
      </c>
      <c r="D228" s="39">
        <v>31</v>
      </c>
    </row>
    <row r="229" spans="1:4" s="39" customFormat="1" x14ac:dyDescent="0.25">
      <c r="A229" s="39" t="s">
        <v>171</v>
      </c>
      <c r="B229" s="52">
        <v>45520</v>
      </c>
      <c r="C229" s="39">
        <v>43</v>
      </c>
      <c r="D229" s="39">
        <v>27</v>
      </c>
    </row>
    <row r="230" spans="1:4" s="39" customFormat="1" x14ac:dyDescent="0.25">
      <c r="A230" s="39" t="s">
        <v>171</v>
      </c>
      <c r="B230" s="52">
        <v>45521</v>
      </c>
      <c r="C230" s="39">
        <v>41</v>
      </c>
      <c r="D230" s="39">
        <v>25</v>
      </c>
    </row>
    <row r="231" spans="1:4" s="39" customFormat="1" x14ac:dyDescent="0.25">
      <c r="A231" s="39" t="s">
        <v>171</v>
      </c>
      <c r="B231" s="52">
        <v>45522</v>
      </c>
      <c r="C231" s="39">
        <v>49</v>
      </c>
      <c r="D231" s="39">
        <v>30</v>
      </c>
    </row>
    <row r="232" spans="1:4" s="39" customFormat="1" x14ac:dyDescent="0.25">
      <c r="A232" s="39" t="s">
        <v>171</v>
      </c>
      <c r="B232" s="52">
        <v>45523</v>
      </c>
      <c r="C232" s="39">
        <v>47</v>
      </c>
      <c r="D232" s="39">
        <v>24</v>
      </c>
    </row>
    <row r="233" spans="1:4" s="39" customFormat="1" x14ac:dyDescent="0.25">
      <c r="A233" s="39" t="s">
        <v>171</v>
      </c>
      <c r="B233" s="52">
        <v>45524</v>
      </c>
      <c r="C233" s="39">
        <v>47</v>
      </c>
      <c r="D233" s="39">
        <v>38</v>
      </c>
    </row>
    <row r="234" spans="1:4" s="39" customFormat="1" x14ac:dyDescent="0.25">
      <c r="A234" s="39" t="s">
        <v>171</v>
      </c>
      <c r="B234" s="52">
        <v>45525</v>
      </c>
      <c r="C234" s="39">
        <v>43</v>
      </c>
      <c r="D234" s="39">
        <v>40</v>
      </c>
    </row>
    <row r="235" spans="1:4" s="39" customFormat="1" x14ac:dyDescent="0.25">
      <c r="A235" s="39" t="s">
        <v>171</v>
      </c>
      <c r="B235" s="52">
        <v>45526</v>
      </c>
      <c r="C235" s="39">
        <v>42</v>
      </c>
      <c r="D235" s="39">
        <v>19</v>
      </c>
    </row>
    <row r="236" spans="1:4" s="39" customFormat="1" x14ac:dyDescent="0.25">
      <c r="A236" s="39" t="s">
        <v>171</v>
      </c>
      <c r="B236" s="52">
        <v>45527</v>
      </c>
      <c r="C236" s="39">
        <v>56</v>
      </c>
      <c r="D236" s="39">
        <v>20</v>
      </c>
    </row>
    <row r="237" spans="1:4" s="39" customFormat="1" x14ac:dyDescent="0.25">
      <c r="A237" s="39" t="s">
        <v>171</v>
      </c>
      <c r="B237" s="52">
        <v>45528</v>
      </c>
      <c r="C237" s="39">
        <v>46</v>
      </c>
      <c r="D237" s="39">
        <v>26</v>
      </c>
    </row>
    <row r="238" spans="1:4" s="39" customFormat="1" x14ac:dyDescent="0.25">
      <c r="A238" s="39" t="s">
        <v>171</v>
      </c>
      <c r="B238" s="52">
        <v>45529</v>
      </c>
      <c r="C238" s="39">
        <v>43</v>
      </c>
      <c r="D238" s="39">
        <v>18</v>
      </c>
    </row>
    <row r="239" spans="1:4" s="39" customFormat="1" x14ac:dyDescent="0.25">
      <c r="A239" s="39" t="s">
        <v>171</v>
      </c>
      <c r="B239" s="52">
        <v>45530</v>
      </c>
      <c r="C239" s="39">
        <v>56</v>
      </c>
      <c r="D239" s="39">
        <v>36</v>
      </c>
    </row>
    <row r="240" spans="1:4" s="39" customFormat="1" x14ac:dyDescent="0.25">
      <c r="A240" s="39" t="s">
        <v>171</v>
      </c>
      <c r="B240" s="52">
        <v>45531</v>
      </c>
      <c r="C240" s="39">
        <v>57</v>
      </c>
      <c r="D240" s="39">
        <v>20</v>
      </c>
    </row>
    <row r="241" spans="1:4" s="39" customFormat="1" x14ac:dyDescent="0.25">
      <c r="A241" s="39" t="s">
        <v>171</v>
      </c>
      <c r="B241" s="52">
        <v>45532</v>
      </c>
      <c r="C241" s="39">
        <v>44</v>
      </c>
      <c r="D241" s="39">
        <v>34</v>
      </c>
    </row>
    <row r="242" spans="1:4" s="39" customFormat="1" x14ac:dyDescent="0.25">
      <c r="A242" s="39" t="s">
        <v>171</v>
      </c>
      <c r="B242" s="52">
        <v>45533</v>
      </c>
      <c r="C242" s="39">
        <v>40</v>
      </c>
      <c r="D242" s="39">
        <v>24</v>
      </c>
    </row>
    <row r="243" spans="1:4" s="39" customFormat="1" x14ac:dyDescent="0.25">
      <c r="A243" s="39" t="s">
        <v>171</v>
      </c>
      <c r="B243" s="52">
        <v>45534</v>
      </c>
      <c r="C243" s="39">
        <v>42</v>
      </c>
      <c r="D243" s="39">
        <v>17</v>
      </c>
    </row>
    <row r="244" spans="1:4" s="39" customFormat="1" x14ac:dyDescent="0.25">
      <c r="A244" s="39" t="s">
        <v>171</v>
      </c>
      <c r="B244" s="52">
        <v>45535</v>
      </c>
      <c r="C244" s="39">
        <v>42</v>
      </c>
      <c r="D244" s="39">
        <v>29</v>
      </c>
    </row>
    <row r="245" spans="1:4" s="39" customFormat="1" x14ac:dyDescent="0.25">
      <c r="A245" s="39" t="s">
        <v>171</v>
      </c>
      <c r="B245" s="52">
        <v>45536</v>
      </c>
      <c r="C245" s="39">
        <v>45</v>
      </c>
      <c r="D245" s="39">
        <v>30</v>
      </c>
    </row>
    <row r="246" spans="1:4" s="39" customFormat="1" x14ac:dyDescent="0.25">
      <c r="A246" s="39" t="s">
        <v>171</v>
      </c>
      <c r="B246" s="52">
        <v>45537</v>
      </c>
      <c r="C246" s="39">
        <v>57</v>
      </c>
      <c r="D246" s="39">
        <v>17</v>
      </c>
    </row>
    <row r="247" spans="1:4" s="39" customFormat="1" x14ac:dyDescent="0.25">
      <c r="A247" s="39" t="s">
        <v>171</v>
      </c>
      <c r="B247" s="52">
        <v>45538</v>
      </c>
      <c r="C247" s="39">
        <v>59</v>
      </c>
      <c r="D247" s="39">
        <v>27</v>
      </c>
    </row>
    <row r="248" spans="1:4" s="39" customFormat="1" x14ac:dyDescent="0.25">
      <c r="A248" s="39" t="s">
        <v>171</v>
      </c>
      <c r="B248" s="52">
        <v>45539</v>
      </c>
      <c r="C248" s="39">
        <v>51</v>
      </c>
      <c r="D248" s="39">
        <v>26</v>
      </c>
    </row>
    <row r="249" spans="1:4" s="39" customFormat="1" x14ac:dyDescent="0.25">
      <c r="A249" s="39" t="s">
        <v>171</v>
      </c>
      <c r="B249" s="52">
        <v>45540</v>
      </c>
      <c r="C249" s="39">
        <v>40</v>
      </c>
      <c r="D249" s="39">
        <v>29</v>
      </c>
    </row>
    <row r="250" spans="1:4" s="39" customFormat="1" x14ac:dyDescent="0.25">
      <c r="A250" s="39" t="s">
        <v>171</v>
      </c>
      <c r="B250" s="52">
        <v>45541</v>
      </c>
      <c r="C250" s="39">
        <v>46</v>
      </c>
      <c r="D250" s="39">
        <v>33</v>
      </c>
    </row>
    <row r="251" spans="1:4" s="39" customFormat="1" x14ac:dyDescent="0.25">
      <c r="A251" s="39" t="s">
        <v>171</v>
      </c>
      <c r="B251" s="52">
        <v>45542</v>
      </c>
      <c r="C251" s="39">
        <v>50</v>
      </c>
      <c r="D251" s="39">
        <v>15</v>
      </c>
    </row>
    <row r="252" spans="1:4" s="39" customFormat="1" x14ac:dyDescent="0.25">
      <c r="A252" s="39" t="s">
        <v>171</v>
      </c>
      <c r="B252" s="52">
        <v>45543</v>
      </c>
      <c r="C252" s="39">
        <v>50</v>
      </c>
      <c r="D252" s="39">
        <v>39</v>
      </c>
    </row>
    <row r="253" spans="1:4" s="39" customFormat="1" x14ac:dyDescent="0.25">
      <c r="A253" s="39" t="s">
        <v>171</v>
      </c>
      <c r="B253" s="52">
        <v>45544</v>
      </c>
      <c r="C253" s="39">
        <v>50</v>
      </c>
      <c r="D253" s="39">
        <v>39</v>
      </c>
    </row>
    <row r="254" spans="1:4" s="39" customFormat="1" x14ac:dyDescent="0.25">
      <c r="A254" s="39" t="s">
        <v>171</v>
      </c>
      <c r="B254" s="52">
        <v>45545</v>
      </c>
      <c r="C254" s="39">
        <v>59</v>
      </c>
      <c r="D254" s="39">
        <v>27</v>
      </c>
    </row>
    <row r="255" spans="1:4" s="39" customFormat="1" x14ac:dyDescent="0.25">
      <c r="A255" s="39" t="s">
        <v>171</v>
      </c>
      <c r="B255" s="52">
        <v>45546</v>
      </c>
      <c r="C255" s="39">
        <v>48</v>
      </c>
      <c r="D255" s="39">
        <v>30</v>
      </c>
    </row>
    <row r="256" spans="1:4" s="39" customFormat="1" x14ac:dyDescent="0.25">
      <c r="A256" s="39" t="s">
        <v>171</v>
      </c>
      <c r="B256" s="52">
        <v>45547</v>
      </c>
      <c r="C256" s="39">
        <v>52</v>
      </c>
      <c r="D256" s="39">
        <v>25</v>
      </c>
    </row>
    <row r="257" spans="1:4" s="39" customFormat="1" x14ac:dyDescent="0.25">
      <c r="A257" s="39" t="s">
        <v>171</v>
      </c>
      <c r="B257" s="52">
        <v>45548</v>
      </c>
      <c r="C257" s="39">
        <v>42</v>
      </c>
      <c r="D257" s="39">
        <v>35</v>
      </c>
    </row>
    <row r="258" spans="1:4" s="39" customFormat="1" x14ac:dyDescent="0.25">
      <c r="A258" s="39" t="s">
        <v>171</v>
      </c>
      <c r="B258" s="52">
        <v>45549</v>
      </c>
      <c r="C258" s="39">
        <v>56</v>
      </c>
      <c r="D258" s="39">
        <v>15</v>
      </c>
    </row>
    <row r="259" spans="1:4" s="39" customFormat="1" x14ac:dyDescent="0.25">
      <c r="A259" s="39" t="s">
        <v>171</v>
      </c>
      <c r="B259" s="52">
        <v>45550</v>
      </c>
      <c r="C259" s="39">
        <v>53</v>
      </c>
      <c r="D259" s="39">
        <v>38</v>
      </c>
    </row>
    <row r="260" spans="1:4" s="39" customFormat="1" x14ac:dyDescent="0.25">
      <c r="A260" s="39" t="s">
        <v>171</v>
      </c>
      <c r="B260" s="52">
        <v>45551</v>
      </c>
      <c r="C260" s="39">
        <v>53</v>
      </c>
      <c r="D260" s="39">
        <v>31</v>
      </c>
    </row>
    <row r="261" spans="1:4" s="39" customFormat="1" x14ac:dyDescent="0.25">
      <c r="A261" s="39" t="s">
        <v>171</v>
      </c>
      <c r="B261" s="52">
        <v>45552</v>
      </c>
      <c r="C261" s="39">
        <v>41</v>
      </c>
      <c r="D261" s="39">
        <v>17</v>
      </c>
    </row>
    <row r="262" spans="1:4" s="39" customFormat="1" x14ac:dyDescent="0.25">
      <c r="A262" s="39" t="s">
        <v>171</v>
      </c>
      <c r="B262" s="52">
        <v>45553</v>
      </c>
      <c r="C262" s="39">
        <v>60</v>
      </c>
      <c r="D262" s="39">
        <v>26</v>
      </c>
    </row>
    <row r="263" spans="1:4" s="39" customFormat="1" x14ac:dyDescent="0.25">
      <c r="A263" s="39" t="s">
        <v>171</v>
      </c>
      <c r="B263" s="52">
        <v>45554</v>
      </c>
      <c r="C263" s="39">
        <v>56</v>
      </c>
      <c r="D263" s="39">
        <v>32</v>
      </c>
    </row>
    <row r="264" spans="1:4" s="39" customFormat="1" x14ac:dyDescent="0.25">
      <c r="A264" s="39" t="s">
        <v>171</v>
      </c>
      <c r="B264" s="52">
        <v>45555</v>
      </c>
      <c r="C264" s="39">
        <v>52</v>
      </c>
      <c r="D264" s="39">
        <v>39</v>
      </c>
    </row>
    <row r="265" spans="1:4" s="39" customFormat="1" x14ac:dyDescent="0.25">
      <c r="A265" s="39" t="s">
        <v>171</v>
      </c>
      <c r="B265" s="52">
        <v>45556</v>
      </c>
      <c r="C265" s="39">
        <v>52</v>
      </c>
      <c r="D265" s="39">
        <v>33</v>
      </c>
    </row>
    <row r="266" spans="1:4" s="39" customFormat="1" x14ac:dyDescent="0.25">
      <c r="A266" s="39" t="s">
        <v>171</v>
      </c>
      <c r="B266" s="52">
        <v>45557</v>
      </c>
      <c r="C266" s="39">
        <v>53</v>
      </c>
      <c r="D266" s="39">
        <v>30</v>
      </c>
    </row>
    <row r="267" spans="1:4" s="39" customFormat="1" x14ac:dyDescent="0.25">
      <c r="A267" s="39" t="s">
        <v>171</v>
      </c>
      <c r="B267" s="52">
        <v>45558</v>
      </c>
      <c r="C267" s="39">
        <v>58</v>
      </c>
      <c r="D267" s="39">
        <v>26</v>
      </c>
    </row>
    <row r="268" spans="1:4" s="39" customFormat="1" x14ac:dyDescent="0.25">
      <c r="A268" s="39" t="s">
        <v>171</v>
      </c>
      <c r="B268" s="52">
        <v>45559</v>
      </c>
      <c r="C268" s="39">
        <v>45</v>
      </c>
      <c r="D268" s="39">
        <v>26</v>
      </c>
    </row>
    <row r="269" spans="1:4" s="39" customFormat="1" x14ac:dyDescent="0.25">
      <c r="A269" s="39" t="s">
        <v>171</v>
      </c>
      <c r="B269" s="52">
        <v>45560</v>
      </c>
      <c r="C269" s="39">
        <v>40</v>
      </c>
      <c r="D269" s="39">
        <v>15</v>
      </c>
    </row>
    <row r="270" spans="1:4" s="39" customFormat="1" x14ac:dyDescent="0.25">
      <c r="A270" s="39" t="s">
        <v>171</v>
      </c>
      <c r="B270" s="52">
        <v>45561</v>
      </c>
      <c r="C270" s="39">
        <v>60</v>
      </c>
      <c r="D270" s="39">
        <v>27</v>
      </c>
    </row>
    <row r="271" spans="1:4" s="39" customFormat="1" x14ac:dyDescent="0.25">
      <c r="A271" s="39" t="s">
        <v>171</v>
      </c>
      <c r="B271" s="52">
        <v>45562</v>
      </c>
      <c r="C271" s="39">
        <v>42</v>
      </c>
      <c r="D271" s="39">
        <v>22</v>
      </c>
    </row>
    <row r="272" spans="1:4" s="39" customFormat="1" x14ac:dyDescent="0.25">
      <c r="A272" s="39" t="s">
        <v>171</v>
      </c>
      <c r="B272" s="52">
        <v>45563</v>
      </c>
      <c r="C272" s="39">
        <v>49</v>
      </c>
      <c r="D272" s="39">
        <v>37</v>
      </c>
    </row>
    <row r="273" spans="1:4" s="39" customFormat="1" x14ac:dyDescent="0.25">
      <c r="A273" s="39" t="s">
        <v>171</v>
      </c>
      <c r="B273" s="52">
        <v>45564</v>
      </c>
      <c r="C273" s="39">
        <v>60</v>
      </c>
      <c r="D273" s="39">
        <v>32</v>
      </c>
    </row>
    <row r="274" spans="1:4" s="39" customFormat="1" x14ac:dyDescent="0.25">
      <c r="A274" s="39" t="s">
        <v>171</v>
      </c>
      <c r="B274" s="52">
        <v>45565</v>
      </c>
      <c r="C274" s="39">
        <v>50</v>
      </c>
      <c r="D274" s="39">
        <v>18</v>
      </c>
    </row>
    <row r="275" spans="1:4" s="39" customFormat="1" x14ac:dyDescent="0.25">
      <c r="A275" s="39" t="s">
        <v>171</v>
      </c>
      <c r="B275" s="52">
        <v>45566</v>
      </c>
      <c r="C275" s="39">
        <v>50</v>
      </c>
      <c r="D275" s="39">
        <v>15</v>
      </c>
    </row>
    <row r="276" spans="1:4" s="39" customFormat="1" x14ac:dyDescent="0.25">
      <c r="A276" s="39" t="s">
        <v>171</v>
      </c>
      <c r="B276" s="52">
        <v>45567</v>
      </c>
      <c r="C276" s="39">
        <v>48</v>
      </c>
      <c r="D276" s="39">
        <v>28</v>
      </c>
    </row>
    <row r="277" spans="1:4" s="39" customFormat="1" x14ac:dyDescent="0.25">
      <c r="A277" s="39" t="s">
        <v>171</v>
      </c>
      <c r="B277" s="52">
        <v>45568</v>
      </c>
      <c r="C277" s="39">
        <v>42</v>
      </c>
      <c r="D277" s="39">
        <v>38</v>
      </c>
    </row>
    <row r="278" spans="1:4" s="39" customFormat="1" x14ac:dyDescent="0.25">
      <c r="A278" s="39" t="s">
        <v>171</v>
      </c>
      <c r="B278" s="52">
        <v>45569</v>
      </c>
      <c r="C278" s="39">
        <v>48</v>
      </c>
      <c r="D278" s="39">
        <v>21</v>
      </c>
    </row>
    <row r="279" spans="1:4" s="39" customFormat="1" x14ac:dyDescent="0.25">
      <c r="A279" s="39" t="s">
        <v>171</v>
      </c>
      <c r="B279" s="52">
        <v>45570</v>
      </c>
      <c r="C279" s="39">
        <v>46</v>
      </c>
      <c r="D279" s="39">
        <v>22</v>
      </c>
    </row>
    <row r="280" spans="1:4" s="39" customFormat="1" x14ac:dyDescent="0.25">
      <c r="A280" s="39" t="s">
        <v>171</v>
      </c>
      <c r="B280" s="52">
        <v>45571</v>
      </c>
      <c r="C280" s="39">
        <v>42</v>
      </c>
      <c r="D280" s="39">
        <v>15</v>
      </c>
    </row>
    <row r="281" spans="1:4" s="39" customFormat="1" x14ac:dyDescent="0.25">
      <c r="A281" s="39" t="s">
        <v>171</v>
      </c>
      <c r="B281" s="52">
        <v>45572</v>
      </c>
      <c r="C281" s="39">
        <v>52</v>
      </c>
      <c r="D281" s="39">
        <v>31</v>
      </c>
    </row>
    <row r="282" spans="1:4" s="39" customFormat="1" x14ac:dyDescent="0.25">
      <c r="A282" s="39" t="s">
        <v>171</v>
      </c>
      <c r="B282" s="52">
        <v>45573</v>
      </c>
      <c r="C282" s="39">
        <v>56</v>
      </c>
      <c r="D282" s="39">
        <v>16</v>
      </c>
    </row>
    <row r="283" spans="1:4" s="39" customFormat="1" x14ac:dyDescent="0.25">
      <c r="A283" s="39" t="s">
        <v>171</v>
      </c>
      <c r="B283" s="52">
        <v>45574</v>
      </c>
      <c r="C283" s="39">
        <v>55</v>
      </c>
      <c r="D283" s="39">
        <v>16</v>
      </c>
    </row>
    <row r="284" spans="1:4" s="39" customFormat="1" x14ac:dyDescent="0.25">
      <c r="A284" s="39" t="s">
        <v>171</v>
      </c>
      <c r="B284" s="52">
        <v>45575</v>
      </c>
      <c r="C284" s="39">
        <v>48</v>
      </c>
      <c r="D284" s="39">
        <v>24</v>
      </c>
    </row>
    <row r="285" spans="1:4" s="39" customFormat="1" x14ac:dyDescent="0.25">
      <c r="A285" s="39" t="s">
        <v>171</v>
      </c>
      <c r="B285" s="52">
        <v>45576</v>
      </c>
      <c r="C285" s="39">
        <v>60</v>
      </c>
      <c r="D285" s="39">
        <v>28</v>
      </c>
    </row>
    <row r="286" spans="1:4" s="39" customFormat="1" x14ac:dyDescent="0.25">
      <c r="A286" s="39" t="s">
        <v>171</v>
      </c>
      <c r="B286" s="52">
        <v>45577</v>
      </c>
      <c r="C286" s="39">
        <v>52</v>
      </c>
      <c r="D286" s="39">
        <v>39</v>
      </c>
    </row>
    <row r="287" spans="1:4" s="39" customFormat="1" x14ac:dyDescent="0.25">
      <c r="A287" s="39" t="s">
        <v>171</v>
      </c>
      <c r="B287" s="52">
        <v>45578</v>
      </c>
      <c r="C287" s="39">
        <v>49</v>
      </c>
      <c r="D287" s="39">
        <v>22</v>
      </c>
    </row>
    <row r="288" spans="1:4" s="39" customFormat="1" x14ac:dyDescent="0.25">
      <c r="A288" s="39" t="s">
        <v>171</v>
      </c>
      <c r="B288" s="52">
        <v>45579</v>
      </c>
      <c r="C288" s="39">
        <v>47</v>
      </c>
      <c r="D288" s="39">
        <v>18</v>
      </c>
    </row>
    <row r="289" spans="1:4" s="39" customFormat="1" x14ac:dyDescent="0.25">
      <c r="A289" s="39" t="s">
        <v>171</v>
      </c>
      <c r="B289" s="52">
        <v>45580</v>
      </c>
      <c r="C289" s="39">
        <v>45</v>
      </c>
      <c r="D289" s="39">
        <v>28</v>
      </c>
    </row>
    <row r="290" spans="1:4" s="39" customFormat="1" x14ac:dyDescent="0.25">
      <c r="A290" s="39" t="s">
        <v>171</v>
      </c>
      <c r="B290" s="52">
        <v>45581</v>
      </c>
      <c r="C290" s="39">
        <v>47</v>
      </c>
      <c r="D290" s="39">
        <v>20</v>
      </c>
    </row>
    <row r="291" spans="1:4" s="39" customFormat="1" x14ac:dyDescent="0.25">
      <c r="A291" s="39" t="s">
        <v>171</v>
      </c>
      <c r="B291" s="52">
        <v>45582</v>
      </c>
      <c r="C291" s="39">
        <v>51</v>
      </c>
      <c r="D291" s="39">
        <v>33</v>
      </c>
    </row>
    <row r="292" spans="1:4" s="39" customFormat="1" x14ac:dyDescent="0.25">
      <c r="A292" s="39" t="s">
        <v>171</v>
      </c>
      <c r="B292" s="52">
        <v>45583</v>
      </c>
      <c r="C292" s="39">
        <v>50</v>
      </c>
      <c r="D292" s="39">
        <v>37</v>
      </c>
    </row>
    <row r="293" spans="1:4" s="39" customFormat="1" x14ac:dyDescent="0.25">
      <c r="A293" s="39" t="s">
        <v>171</v>
      </c>
      <c r="B293" s="52">
        <v>45584</v>
      </c>
      <c r="C293" s="39">
        <v>50</v>
      </c>
      <c r="D293" s="39">
        <v>26</v>
      </c>
    </row>
    <row r="294" spans="1:4" s="39" customFormat="1" x14ac:dyDescent="0.25">
      <c r="A294" s="39" t="s">
        <v>171</v>
      </c>
      <c r="B294" s="52">
        <v>45585</v>
      </c>
      <c r="C294" s="39">
        <v>58</v>
      </c>
      <c r="D294" s="39">
        <v>23</v>
      </c>
    </row>
    <row r="295" spans="1:4" s="39" customFormat="1" x14ac:dyDescent="0.25">
      <c r="A295" s="39" t="s">
        <v>171</v>
      </c>
      <c r="B295" s="52">
        <v>45586</v>
      </c>
      <c r="C295" s="39">
        <v>43</v>
      </c>
      <c r="D295" s="39">
        <v>40</v>
      </c>
    </row>
    <row r="296" spans="1:4" s="39" customFormat="1" x14ac:dyDescent="0.25">
      <c r="A296" s="39" t="s">
        <v>171</v>
      </c>
      <c r="B296" s="52">
        <v>45587</v>
      </c>
      <c r="C296" s="39">
        <v>56</v>
      </c>
      <c r="D296" s="39">
        <v>31</v>
      </c>
    </row>
    <row r="297" spans="1:4" s="39" customFormat="1" x14ac:dyDescent="0.25">
      <c r="A297" s="39" t="s">
        <v>171</v>
      </c>
      <c r="B297" s="52">
        <v>45588</v>
      </c>
      <c r="C297" s="39">
        <v>45</v>
      </c>
      <c r="D297" s="39">
        <v>21</v>
      </c>
    </row>
    <row r="298" spans="1:4" s="39" customFormat="1" x14ac:dyDescent="0.25">
      <c r="A298" s="39" t="s">
        <v>171</v>
      </c>
      <c r="B298" s="52">
        <v>45589</v>
      </c>
      <c r="C298" s="39">
        <v>41</v>
      </c>
      <c r="D298" s="39">
        <v>27</v>
      </c>
    </row>
    <row r="299" spans="1:4" s="39" customFormat="1" x14ac:dyDescent="0.25">
      <c r="A299" s="39" t="s">
        <v>171</v>
      </c>
      <c r="B299" s="52">
        <v>45590</v>
      </c>
      <c r="C299" s="39">
        <v>52</v>
      </c>
      <c r="D299" s="39">
        <v>36</v>
      </c>
    </row>
    <row r="300" spans="1:4" s="39" customFormat="1" x14ac:dyDescent="0.25">
      <c r="A300" s="39" t="s">
        <v>171</v>
      </c>
      <c r="B300" s="52">
        <v>45591</v>
      </c>
      <c r="C300" s="39">
        <v>59</v>
      </c>
      <c r="D300" s="39">
        <v>19</v>
      </c>
    </row>
    <row r="301" spans="1:4" s="39" customFormat="1" x14ac:dyDescent="0.25">
      <c r="A301" s="39" t="s">
        <v>171</v>
      </c>
      <c r="B301" s="52">
        <v>45592</v>
      </c>
      <c r="C301" s="39">
        <v>55</v>
      </c>
      <c r="D301" s="39">
        <v>32</v>
      </c>
    </row>
    <row r="302" spans="1:4" s="39" customFormat="1" x14ac:dyDescent="0.25">
      <c r="A302" s="39" t="s">
        <v>171</v>
      </c>
      <c r="B302" s="52">
        <v>45593</v>
      </c>
      <c r="C302" s="39">
        <v>50</v>
      </c>
      <c r="D302" s="39">
        <v>34</v>
      </c>
    </row>
    <row r="303" spans="1:4" s="39" customFormat="1" x14ac:dyDescent="0.25">
      <c r="A303" s="39" t="s">
        <v>171</v>
      </c>
      <c r="B303" s="52">
        <v>45594</v>
      </c>
      <c r="C303" s="39">
        <v>60</v>
      </c>
      <c r="D303" s="39">
        <v>34</v>
      </c>
    </row>
    <row r="304" spans="1:4" s="39" customFormat="1" x14ac:dyDescent="0.25">
      <c r="A304" s="39" t="s">
        <v>171</v>
      </c>
      <c r="B304" s="52">
        <v>45595</v>
      </c>
      <c r="C304" s="39">
        <v>59</v>
      </c>
      <c r="D304" s="39">
        <v>31</v>
      </c>
    </row>
    <row r="305" spans="1:4" s="39" customFormat="1" x14ac:dyDescent="0.25">
      <c r="A305" s="39" t="s">
        <v>171</v>
      </c>
      <c r="B305" s="52">
        <v>45596</v>
      </c>
      <c r="C305" s="39">
        <v>46</v>
      </c>
      <c r="D305" s="39">
        <v>22</v>
      </c>
    </row>
    <row r="306" spans="1:4" s="39" customFormat="1" x14ac:dyDescent="0.25">
      <c r="A306" s="39" t="s">
        <v>171</v>
      </c>
      <c r="B306" s="52">
        <v>45597</v>
      </c>
      <c r="C306" s="39">
        <v>46</v>
      </c>
      <c r="D306" s="39">
        <v>23</v>
      </c>
    </row>
    <row r="307" spans="1:4" s="39" customFormat="1" x14ac:dyDescent="0.25">
      <c r="A307" s="39" t="s">
        <v>171</v>
      </c>
      <c r="B307" s="52">
        <v>45598</v>
      </c>
      <c r="C307" s="39">
        <v>47</v>
      </c>
      <c r="D307" s="39">
        <v>24</v>
      </c>
    </row>
    <row r="308" spans="1:4" s="39" customFormat="1" x14ac:dyDescent="0.25">
      <c r="A308" s="39" t="s">
        <v>171</v>
      </c>
      <c r="B308" s="52">
        <v>45599</v>
      </c>
      <c r="C308" s="39">
        <v>42</v>
      </c>
      <c r="D308" s="39">
        <v>33</v>
      </c>
    </row>
    <row r="309" spans="1:4" s="39" customFormat="1" x14ac:dyDescent="0.25">
      <c r="A309" s="39" t="s">
        <v>171</v>
      </c>
      <c r="B309" s="52">
        <v>45600</v>
      </c>
      <c r="C309" s="39">
        <v>54</v>
      </c>
      <c r="D309" s="39">
        <v>22</v>
      </c>
    </row>
    <row r="310" spans="1:4" s="39" customFormat="1" x14ac:dyDescent="0.25">
      <c r="A310" s="39" t="s">
        <v>171</v>
      </c>
      <c r="B310" s="52">
        <v>45601</v>
      </c>
      <c r="C310" s="39">
        <v>50</v>
      </c>
      <c r="D310" s="39">
        <v>15</v>
      </c>
    </row>
    <row r="311" spans="1:4" s="39" customFormat="1" x14ac:dyDescent="0.25">
      <c r="A311" s="39" t="s">
        <v>171</v>
      </c>
      <c r="B311" s="52">
        <v>45602</v>
      </c>
      <c r="C311" s="39">
        <v>46</v>
      </c>
      <c r="D311" s="39">
        <v>28</v>
      </c>
    </row>
    <row r="312" spans="1:4" s="39" customFormat="1" x14ac:dyDescent="0.25">
      <c r="A312" s="39" t="s">
        <v>171</v>
      </c>
      <c r="B312" s="52">
        <v>45603</v>
      </c>
      <c r="C312" s="39">
        <v>40</v>
      </c>
      <c r="D312" s="39">
        <v>16</v>
      </c>
    </row>
    <row r="313" spans="1:4" s="39" customFormat="1" x14ac:dyDescent="0.25">
      <c r="A313" s="39" t="s">
        <v>171</v>
      </c>
      <c r="B313" s="52">
        <v>45604</v>
      </c>
      <c r="C313" s="39">
        <v>53</v>
      </c>
      <c r="D313" s="39">
        <v>27</v>
      </c>
    </row>
    <row r="314" spans="1:4" s="39" customFormat="1" x14ac:dyDescent="0.25">
      <c r="A314" s="39" t="s">
        <v>171</v>
      </c>
      <c r="B314" s="52">
        <v>45605</v>
      </c>
      <c r="C314" s="39">
        <v>52</v>
      </c>
      <c r="D314" s="39">
        <v>31</v>
      </c>
    </row>
    <row r="315" spans="1:4" s="39" customFormat="1" x14ac:dyDescent="0.25">
      <c r="A315" s="39" t="s">
        <v>171</v>
      </c>
      <c r="B315" s="52">
        <v>45606</v>
      </c>
      <c r="C315" s="39">
        <v>53</v>
      </c>
      <c r="D315" s="39">
        <v>39</v>
      </c>
    </row>
    <row r="316" spans="1:4" s="39" customFormat="1" x14ac:dyDescent="0.25">
      <c r="A316" s="39" t="s">
        <v>171</v>
      </c>
      <c r="B316" s="52">
        <v>45607</v>
      </c>
      <c r="C316" s="39">
        <v>59</v>
      </c>
      <c r="D316" s="39">
        <v>34</v>
      </c>
    </row>
    <row r="317" spans="1:4" s="39" customFormat="1" x14ac:dyDescent="0.25">
      <c r="A317" s="39" t="s">
        <v>171</v>
      </c>
      <c r="B317" s="52">
        <v>45608</v>
      </c>
      <c r="C317" s="39">
        <v>45</v>
      </c>
      <c r="D317" s="39">
        <v>17</v>
      </c>
    </row>
    <row r="318" spans="1:4" s="39" customFormat="1" x14ac:dyDescent="0.25">
      <c r="A318" s="39" t="s">
        <v>171</v>
      </c>
      <c r="B318" s="52">
        <v>45609</v>
      </c>
      <c r="C318" s="39">
        <v>60</v>
      </c>
      <c r="D318" s="39">
        <v>24</v>
      </c>
    </row>
    <row r="319" spans="1:4" s="39" customFormat="1" x14ac:dyDescent="0.25">
      <c r="A319" s="39" t="s">
        <v>171</v>
      </c>
      <c r="B319" s="52">
        <v>45610</v>
      </c>
      <c r="C319" s="39">
        <v>52</v>
      </c>
      <c r="D319" s="39">
        <v>20</v>
      </c>
    </row>
    <row r="320" spans="1:4" s="39" customFormat="1" x14ac:dyDescent="0.25">
      <c r="A320" s="39" t="s">
        <v>171</v>
      </c>
      <c r="B320" s="52">
        <v>45611</v>
      </c>
      <c r="C320" s="39">
        <v>52</v>
      </c>
      <c r="D320" s="39">
        <v>36</v>
      </c>
    </row>
    <row r="321" spans="1:4" s="39" customFormat="1" x14ac:dyDescent="0.25">
      <c r="A321" s="39" t="s">
        <v>171</v>
      </c>
      <c r="B321" s="52">
        <v>45612</v>
      </c>
      <c r="C321" s="39">
        <v>49</v>
      </c>
      <c r="D321" s="39">
        <v>33</v>
      </c>
    </row>
    <row r="322" spans="1:4" s="39" customFormat="1" x14ac:dyDescent="0.25">
      <c r="A322" s="39" t="s">
        <v>171</v>
      </c>
      <c r="B322" s="52">
        <v>45613</v>
      </c>
      <c r="C322" s="39">
        <v>47</v>
      </c>
      <c r="D322" s="39">
        <v>40</v>
      </c>
    </row>
    <row r="323" spans="1:4" s="39" customFormat="1" x14ac:dyDescent="0.25">
      <c r="A323" s="39" t="s">
        <v>171</v>
      </c>
      <c r="B323" s="52">
        <v>45614</v>
      </c>
      <c r="C323" s="39">
        <v>46</v>
      </c>
      <c r="D323" s="39">
        <v>36</v>
      </c>
    </row>
    <row r="324" spans="1:4" s="39" customFormat="1" x14ac:dyDescent="0.25">
      <c r="A324" s="39" t="s">
        <v>171</v>
      </c>
      <c r="B324" s="52">
        <v>45615</v>
      </c>
      <c r="C324" s="39">
        <v>43</v>
      </c>
      <c r="D324" s="39">
        <v>38</v>
      </c>
    </row>
    <row r="325" spans="1:4" s="39" customFormat="1" x14ac:dyDescent="0.25">
      <c r="A325" s="39" t="s">
        <v>171</v>
      </c>
      <c r="B325" s="52">
        <v>45616</v>
      </c>
      <c r="C325" s="39">
        <v>49</v>
      </c>
      <c r="D325" s="39">
        <v>37</v>
      </c>
    </row>
    <row r="326" spans="1:4" s="39" customFormat="1" x14ac:dyDescent="0.25">
      <c r="A326" s="39" t="s">
        <v>171</v>
      </c>
      <c r="B326" s="52">
        <v>45617</v>
      </c>
      <c r="C326" s="39">
        <v>53</v>
      </c>
      <c r="D326" s="39">
        <v>31</v>
      </c>
    </row>
    <row r="327" spans="1:4" s="39" customFormat="1" x14ac:dyDescent="0.25">
      <c r="A327" s="39" t="s">
        <v>171</v>
      </c>
      <c r="B327" s="52">
        <v>45618</v>
      </c>
      <c r="C327" s="39">
        <v>44</v>
      </c>
      <c r="D327" s="39">
        <v>30</v>
      </c>
    </row>
    <row r="328" spans="1:4" s="39" customFormat="1" x14ac:dyDescent="0.25">
      <c r="A328" s="39" t="s">
        <v>171</v>
      </c>
      <c r="B328" s="52">
        <v>45619</v>
      </c>
      <c r="C328" s="39">
        <v>59</v>
      </c>
      <c r="D328" s="39">
        <v>19</v>
      </c>
    </row>
    <row r="329" spans="1:4" s="39" customFormat="1" x14ac:dyDescent="0.25">
      <c r="A329" s="39" t="s">
        <v>171</v>
      </c>
      <c r="B329" s="52">
        <v>45620</v>
      </c>
      <c r="C329" s="39">
        <v>57</v>
      </c>
      <c r="D329" s="39">
        <v>33</v>
      </c>
    </row>
    <row r="330" spans="1:4" s="39" customFormat="1" x14ac:dyDescent="0.25">
      <c r="A330" s="39" t="s">
        <v>171</v>
      </c>
      <c r="B330" s="52">
        <v>45621</v>
      </c>
      <c r="C330" s="39">
        <v>41</v>
      </c>
      <c r="D330" s="39">
        <v>37</v>
      </c>
    </row>
    <row r="331" spans="1:4" s="39" customFormat="1" x14ac:dyDescent="0.25">
      <c r="A331" s="39" t="s">
        <v>171</v>
      </c>
      <c r="B331" s="52">
        <v>45622</v>
      </c>
      <c r="C331" s="39">
        <v>55</v>
      </c>
      <c r="D331" s="39">
        <v>27</v>
      </c>
    </row>
    <row r="332" spans="1:4" s="39" customFormat="1" x14ac:dyDescent="0.25">
      <c r="A332" s="39" t="s">
        <v>171</v>
      </c>
      <c r="B332" s="52">
        <v>45623</v>
      </c>
      <c r="C332" s="39">
        <v>44</v>
      </c>
      <c r="D332" s="39">
        <v>34</v>
      </c>
    </row>
    <row r="333" spans="1:4" s="39" customFormat="1" x14ac:dyDescent="0.25">
      <c r="A333" s="39" t="s">
        <v>171</v>
      </c>
      <c r="B333" s="52">
        <v>45624</v>
      </c>
      <c r="C333" s="39">
        <v>55</v>
      </c>
      <c r="D333" s="39">
        <v>18</v>
      </c>
    </row>
    <row r="334" spans="1:4" s="39" customFormat="1" x14ac:dyDescent="0.25">
      <c r="A334" s="39" t="s">
        <v>171</v>
      </c>
      <c r="B334" s="52">
        <v>45625</v>
      </c>
      <c r="C334" s="39">
        <v>50</v>
      </c>
      <c r="D334" s="39">
        <v>20</v>
      </c>
    </row>
    <row r="335" spans="1:4" s="39" customFormat="1" x14ac:dyDescent="0.25">
      <c r="A335" s="39" t="s">
        <v>171</v>
      </c>
      <c r="B335" s="52">
        <v>45626</v>
      </c>
      <c r="C335" s="39">
        <v>56</v>
      </c>
      <c r="D335" s="39">
        <v>15</v>
      </c>
    </row>
    <row r="336" spans="1:4" s="39" customFormat="1" x14ac:dyDescent="0.25">
      <c r="A336" s="39" t="s">
        <v>171</v>
      </c>
      <c r="B336" s="52">
        <v>45627</v>
      </c>
      <c r="C336" s="39">
        <v>50</v>
      </c>
      <c r="D336" s="39">
        <v>16</v>
      </c>
    </row>
    <row r="337" spans="1:4" s="39" customFormat="1" x14ac:dyDescent="0.25">
      <c r="A337" s="39" t="s">
        <v>171</v>
      </c>
      <c r="B337" s="52">
        <v>45628</v>
      </c>
      <c r="C337" s="39">
        <v>48</v>
      </c>
      <c r="D337" s="39">
        <v>39</v>
      </c>
    </row>
    <row r="338" spans="1:4" s="39" customFormat="1" x14ac:dyDescent="0.25">
      <c r="A338" s="39" t="s">
        <v>171</v>
      </c>
      <c r="B338" s="52">
        <v>45629</v>
      </c>
      <c r="C338" s="39">
        <v>40</v>
      </c>
      <c r="D338" s="39">
        <v>20</v>
      </c>
    </row>
    <row r="339" spans="1:4" s="39" customFormat="1" x14ac:dyDescent="0.25">
      <c r="A339" s="39" t="s">
        <v>171</v>
      </c>
      <c r="B339" s="52">
        <v>45630</v>
      </c>
      <c r="C339" s="39">
        <v>51</v>
      </c>
      <c r="D339" s="39">
        <v>25</v>
      </c>
    </row>
    <row r="340" spans="1:4" s="39" customFormat="1" x14ac:dyDescent="0.25">
      <c r="A340" s="39" t="s">
        <v>171</v>
      </c>
      <c r="B340" s="52">
        <v>45631</v>
      </c>
      <c r="C340" s="39">
        <v>53</v>
      </c>
      <c r="D340" s="39">
        <v>24</v>
      </c>
    </row>
    <row r="341" spans="1:4" s="39" customFormat="1" x14ac:dyDescent="0.25">
      <c r="A341" s="39" t="s">
        <v>171</v>
      </c>
      <c r="B341" s="52">
        <v>45632</v>
      </c>
      <c r="C341" s="39">
        <v>60</v>
      </c>
      <c r="D341" s="39">
        <v>16</v>
      </c>
    </row>
    <row r="342" spans="1:4" s="39" customFormat="1" x14ac:dyDescent="0.25">
      <c r="A342" s="39" t="s">
        <v>172</v>
      </c>
      <c r="B342" s="52">
        <v>45292</v>
      </c>
      <c r="C342" s="39">
        <v>42</v>
      </c>
      <c r="D342" s="39">
        <v>19</v>
      </c>
    </row>
    <row r="343" spans="1:4" s="39" customFormat="1" x14ac:dyDescent="0.25">
      <c r="A343" s="39" t="s">
        <v>172</v>
      </c>
      <c r="B343" s="52">
        <v>45293</v>
      </c>
      <c r="C343" s="39">
        <v>50</v>
      </c>
      <c r="D343" s="39">
        <v>35</v>
      </c>
    </row>
    <row r="344" spans="1:4" s="39" customFormat="1" x14ac:dyDescent="0.25">
      <c r="A344" s="39" t="s">
        <v>172</v>
      </c>
      <c r="B344" s="52">
        <v>45294</v>
      </c>
      <c r="C344" s="39">
        <v>60</v>
      </c>
      <c r="D344" s="39">
        <v>23</v>
      </c>
    </row>
    <row r="345" spans="1:4" s="39" customFormat="1" x14ac:dyDescent="0.25">
      <c r="A345" s="39" t="s">
        <v>172</v>
      </c>
      <c r="B345" s="52">
        <v>45295</v>
      </c>
      <c r="C345" s="39">
        <v>44</v>
      </c>
      <c r="D345" s="39">
        <v>17</v>
      </c>
    </row>
    <row r="346" spans="1:4" s="39" customFormat="1" x14ac:dyDescent="0.25">
      <c r="A346" s="39" t="s">
        <v>172</v>
      </c>
      <c r="B346" s="52">
        <v>45296</v>
      </c>
      <c r="C346" s="39">
        <v>53</v>
      </c>
      <c r="D346" s="39">
        <v>31</v>
      </c>
    </row>
    <row r="347" spans="1:4" s="39" customFormat="1" x14ac:dyDescent="0.25">
      <c r="A347" s="39" t="s">
        <v>172</v>
      </c>
      <c r="B347" s="52">
        <v>45297</v>
      </c>
      <c r="C347" s="39">
        <v>53</v>
      </c>
      <c r="D347" s="39">
        <v>28</v>
      </c>
    </row>
    <row r="348" spans="1:4" s="39" customFormat="1" x14ac:dyDescent="0.25">
      <c r="A348" s="39" t="s">
        <v>172</v>
      </c>
      <c r="B348" s="52">
        <v>45298</v>
      </c>
      <c r="C348" s="39">
        <v>51</v>
      </c>
      <c r="D348" s="39">
        <v>29</v>
      </c>
    </row>
    <row r="349" spans="1:4" s="39" customFormat="1" x14ac:dyDescent="0.25">
      <c r="A349" s="39" t="s">
        <v>172</v>
      </c>
      <c r="B349" s="52">
        <v>45299</v>
      </c>
      <c r="C349" s="39">
        <v>49</v>
      </c>
      <c r="D349" s="39">
        <v>38</v>
      </c>
    </row>
    <row r="350" spans="1:4" s="39" customFormat="1" x14ac:dyDescent="0.25">
      <c r="A350" s="39" t="s">
        <v>172</v>
      </c>
      <c r="B350" s="52">
        <v>45300</v>
      </c>
      <c r="C350" s="39">
        <v>56</v>
      </c>
      <c r="D350" s="39">
        <v>23</v>
      </c>
    </row>
    <row r="351" spans="1:4" s="39" customFormat="1" x14ac:dyDescent="0.25">
      <c r="A351" s="39" t="s">
        <v>172</v>
      </c>
      <c r="B351" s="52">
        <v>45301</v>
      </c>
      <c r="C351" s="39">
        <v>51</v>
      </c>
      <c r="D351" s="39">
        <v>31</v>
      </c>
    </row>
    <row r="352" spans="1:4" s="39" customFormat="1" x14ac:dyDescent="0.25">
      <c r="A352" s="39" t="s">
        <v>172</v>
      </c>
      <c r="B352" s="52">
        <v>45302</v>
      </c>
      <c r="C352" s="39">
        <v>56</v>
      </c>
      <c r="D352" s="39">
        <v>26</v>
      </c>
    </row>
    <row r="353" spans="1:4" s="39" customFormat="1" x14ac:dyDescent="0.25">
      <c r="A353" s="39" t="s">
        <v>172</v>
      </c>
      <c r="B353" s="52">
        <v>45303</v>
      </c>
      <c r="C353" s="39">
        <v>47</v>
      </c>
      <c r="D353" s="39">
        <v>16</v>
      </c>
    </row>
    <row r="354" spans="1:4" s="39" customFormat="1" x14ac:dyDescent="0.25">
      <c r="A354" s="39" t="s">
        <v>172</v>
      </c>
      <c r="B354" s="52">
        <v>45304</v>
      </c>
      <c r="C354" s="39">
        <v>43</v>
      </c>
      <c r="D354" s="39">
        <v>35</v>
      </c>
    </row>
    <row r="355" spans="1:4" s="39" customFormat="1" x14ac:dyDescent="0.25">
      <c r="A355" s="39" t="s">
        <v>172</v>
      </c>
      <c r="B355" s="52">
        <v>45305</v>
      </c>
      <c r="C355" s="39">
        <v>59</v>
      </c>
      <c r="D355" s="39">
        <v>26</v>
      </c>
    </row>
    <row r="356" spans="1:4" s="39" customFormat="1" x14ac:dyDescent="0.25">
      <c r="A356" s="39" t="s">
        <v>172</v>
      </c>
      <c r="B356" s="52">
        <v>45306</v>
      </c>
      <c r="C356" s="39">
        <v>51</v>
      </c>
      <c r="D356" s="39">
        <v>21</v>
      </c>
    </row>
    <row r="357" spans="1:4" s="39" customFormat="1" x14ac:dyDescent="0.25">
      <c r="A357" s="39" t="s">
        <v>172</v>
      </c>
      <c r="B357" s="52">
        <v>45307</v>
      </c>
      <c r="C357" s="39">
        <v>58</v>
      </c>
      <c r="D357" s="39">
        <v>22</v>
      </c>
    </row>
    <row r="358" spans="1:4" s="39" customFormat="1" x14ac:dyDescent="0.25">
      <c r="A358" s="39" t="s">
        <v>172</v>
      </c>
      <c r="B358" s="52">
        <v>45308</v>
      </c>
      <c r="C358" s="39">
        <v>45</v>
      </c>
      <c r="D358" s="39">
        <v>29</v>
      </c>
    </row>
    <row r="359" spans="1:4" s="39" customFormat="1" x14ac:dyDescent="0.25">
      <c r="A359" s="39" t="s">
        <v>172</v>
      </c>
      <c r="B359" s="52">
        <v>45309</v>
      </c>
      <c r="C359" s="39">
        <v>46</v>
      </c>
      <c r="D359" s="39">
        <v>21</v>
      </c>
    </row>
    <row r="360" spans="1:4" s="39" customFormat="1" x14ac:dyDescent="0.25">
      <c r="A360" s="39" t="s">
        <v>172</v>
      </c>
      <c r="B360" s="52">
        <v>45310</v>
      </c>
      <c r="C360" s="39">
        <v>56</v>
      </c>
      <c r="D360" s="39">
        <v>18</v>
      </c>
    </row>
    <row r="361" spans="1:4" s="39" customFormat="1" x14ac:dyDescent="0.25">
      <c r="A361" s="39" t="s">
        <v>172</v>
      </c>
      <c r="B361" s="52">
        <v>45311</v>
      </c>
      <c r="C361" s="39">
        <v>40</v>
      </c>
      <c r="D361" s="39">
        <v>20</v>
      </c>
    </row>
    <row r="362" spans="1:4" s="39" customFormat="1" x14ac:dyDescent="0.25">
      <c r="A362" s="39" t="s">
        <v>172</v>
      </c>
      <c r="B362" s="52">
        <v>45312</v>
      </c>
      <c r="C362" s="39">
        <v>55</v>
      </c>
      <c r="D362" s="39">
        <v>24</v>
      </c>
    </row>
    <row r="363" spans="1:4" s="39" customFormat="1" x14ac:dyDescent="0.25">
      <c r="A363" s="39" t="s">
        <v>172</v>
      </c>
      <c r="B363" s="52">
        <v>45313</v>
      </c>
      <c r="C363" s="39">
        <v>47</v>
      </c>
      <c r="D363" s="39">
        <v>36</v>
      </c>
    </row>
    <row r="364" spans="1:4" s="39" customFormat="1" x14ac:dyDescent="0.25">
      <c r="A364" s="39" t="s">
        <v>172</v>
      </c>
      <c r="B364" s="52">
        <v>45314</v>
      </c>
      <c r="C364" s="39">
        <v>57</v>
      </c>
      <c r="D364" s="39">
        <v>23</v>
      </c>
    </row>
    <row r="365" spans="1:4" s="39" customFormat="1" x14ac:dyDescent="0.25">
      <c r="A365" s="39" t="s">
        <v>172</v>
      </c>
      <c r="B365" s="52">
        <v>45315</v>
      </c>
      <c r="C365" s="39">
        <v>53</v>
      </c>
      <c r="D365" s="39">
        <v>39</v>
      </c>
    </row>
    <row r="366" spans="1:4" s="39" customFormat="1" x14ac:dyDescent="0.25">
      <c r="A366" s="39" t="s">
        <v>172</v>
      </c>
      <c r="B366" s="52">
        <v>45316</v>
      </c>
      <c r="C366" s="39">
        <v>53</v>
      </c>
      <c r="D366" s="39">
        <v>34</v>
      </c>
    </row>
    <row r="367" spans="1:4" s="39" customFormat="1" x14ac:dyDescent="0.25">
      <c r="A367" s="39" t="s">
        <v>172</v>
      </c>
      <c r="B367" s="52">
        <v>45317</v>
      </c>
      <c r="C367" s="39">
        <v>47</v>
      </c>
      <c r="D367" s="39">
        <v>22</v>
      </c>
    </row>
    <row r="368" spans="1:4" s="39" customFormat="1" x14ac:dyDescent="0.25">
      <c r="A368" s="39" t="s">
        <v>172</v>
      </c>
      <c r="B368" s="52">
        <v>45318</v>
      </c>
      <c r="C368" s="39">
        <v>51</v>
      </c>
      <c r="D368" s="39">
        <v>37</v>
      </c>
    </row>
    <row r="369" spans="1:4" s="39" customFormat="1" x14ac:dyDescent="0.25">
      <c r="A369" s="39" t="s">
        <v>172</v>
      </c>
      <c r="B369" s="52">
        <v>45319</v>
      </c>
      <c r="C369" s="39">
        <v>60</v>
      </c>
      <c r="D369" s="39">
        <v>30</v>
      </c>
    </row>
    <row r="370" spans="1:4" s="39" customFormat="1" x14ac:dyDescent="0.25">
      <c r="A370" s="39" t="s">
        <v>172</v>
      </c>
      <c r="B370" s="52">
        <v>45320</v>
      </c>
      <c r="C370" s="39">
        <v>55</v>
      </c>
      <c r="D370" s="39">
        <v>31</v>
      </c>
    </row>
    <row r="371" spans="1:4" s="39" customFormat="1" x14ac:dyDescent="0.25">
      <c r="A371" s="39" t="s">
        <v>172</v>
      </c>
      <c r="B371" s="52">
        <v>45321</v>
      </c>
      <c r="C371" s="39">
        <v>48</v>
      </c>
      <c r="D371" s="39">
        <v>28</v>
      </c>
    </row>
    <row r="372" spans="1:4" s="39" customFormat="1" x14ac:dyDescent="0.25">
      <c r="A372" s="39" t="s">
        <v>172</v>
      </c>
      <c r="B372" s="52">
        <v>45322</v>
      </c>
      <c r="C372" s="39">
        <v>45</v>
      </c>
      <c r="D372" s="39">
        <v>27</v>
      </c>
    </row>
    <row r="373" spans="1:4" s="39" customFormat="1" x14ac:dyDescent="0.25">
      <c r="A373" s="39" t="s">
        <v>172</v>
      </c>
      <c r="B373" s="52">
        <v>45323</v>
      </c>
      <c r="C373" s="39">
        <v>54</v>
      </c>
      <c r="D373" s="39">
        <v>15</v>
      </c>
    </row>
    <row r="374" spans="1:4" s="39" customFormat="1" x14ac:dyDescent="0.25">
      <c r="A374" s="39" t="s">
        <v>172</v>
      </c>
      <c r="B374" s="52">
        <v>45324</v>
      </c>
      <c r="C374" s="39">
        <v>41</v>
      </c>
      <c r="D374" s="39">
        <v>21</v>
      </c>
    </row>
    <row r="375" spans="1:4" s="39" customFormat="1" x14ac:dyDescent="0.25">
      <c r="A375" s="39" t="s">
        <v>172</v>
      </c>
      <c r="B375" s="52">
        <v>45325</v>
      </c>
      <c r="C375" s="39">
        <v>59</v>
      </c>
      <c r="D375" s="39">
        <v>20</v>
      </c>
    </row>
    <row r="376" spans="1:4" s="39" customFormat="1" x14ac:dyDescent="0.25">
      <c r="A376" s="39" t="s">
        <v>172</v>
      </c>
      <c r="B376" s="52">
        <v>45326</v>
      </c>
      <c r="C376" s="39">
        <v>44</v>
      </c>
      <c r="D376" s="39">
        <v>19</v>
      </c>
    </row>
    <row r="377" spans="1:4" s="39" customFormat="1" x14ac:dyDescent="0.25">
      <c r="A377" s="39" t="s">
        <v>172</v>
      </c>
      <c r="B377" s="52">
        <v>45327</v>
      </c>
      <c r="C377" s="39">
        <v>57</v>
      </c>
      <c r="D377" s="39">
        <v>15</v>
      </c>
    </row>
    <row r="378" spans="1:4" s="39" customFormat="1" x14ac:dyDescent="0.25">
      <c r="A378" s="39" t="s">
        <v>172</v>
      </c>
      <c r="B378" s="52">
        <v>45328</v>
      </c>
      <c r="C378" s="39">
        <v>41</v>
      </c>
      <c r="D378" s="39">
        <v>18</v>
      </c>
    </row>
    <row r="379" spans="1:4" s="39" customFormat="1" x14ac:dyDescent="0.25">
      <c r="A379" s="39" t="s">
        <v>172</v>
      </c>
      <c r="B379" s="52">
        <v>45329</v>
      </c>
      <c r="C379" s="39">
        <v>42</v>
      </c>
      <c r="D379" s="39">
        <v>40</v>
      </c>
    </row>
    <row r="380" spans="1:4" s="39" customFormat="1" x14ac:dyDescent="0.25">
      <c r="A380" s="39" t="s">
        <v>172</v>
      </c>
      <c r="B380" s="52">
        <v>45330</v>
      </c>
      <c r="C380" s="39">
        <v>52</v>
      </c>
      <c r="D380" s="39">
        <v>34</v>
      </c>
    </row>
    <row r="381" spans="1:4" s="39" customFormat="1" x14ac:dyDescent="0.25">
      <c r="A381" s="39" t="s">
        <v>172</v>
      </c>
      <c r="B381" s="52">
        <v>45331</v>
      </c>
      <c r="C381" s="39">
        <v>60</v>
      </c>
      <c r="D381" s="39">
        <v>26</v>
      </c>
    </row>
    <row r="382" spans="1:4" s="39" customFormat="1" x14ac:dyDescent="0.25">
      <c r="A382" s="39" t="s">
        <v>172</v>
      </c>
      <c r="B382" s="52">
        <v>45332</v>
      </c>
      <c r="C382" s="39">
        <v>49</v>
      </c>
      <c r="D382" s="39">
        <v>34</v>
      </c>
    </row>
    <row r="383" spans="1:4" s="39" customFormat="1" x14ac:dyDescent="0.25">
      <c r="A383" s="39" t="s">
        <v>172</v>
      </c>
      <c r="B383" s="52">
        <v>45333</v>
      </c>
      <c r="C383" s="39">
        <v>47</v>
      </c>
      <c r="D383" s="39">
        <v>20</v>
      </c>
    </row>
    <row r="384" spans="1:4" s="39" customFormat="1" x14ac:dyDescent="0.25">
      <c r="A384" s="39" t="s">
        <v>172</v>
      </c>
      <c r="B384" s="52">
        <v>45334</v>
      </c>
      <c r="C384" s="39">
        <v>52</v>
      </c>
      <c r="D384" s="39">
        <v>22</v>
      </c>
    </row>
    <row r="385" spans="1:4" s="39" customFormat="1" x14ac:dyDescent="0.25">
      <c r="A385" s="39" t="s">
        <v>172</v>
      </c>
      <c r="B385" s="52">
        <v>45335</v>
      </c>
      <c r="C385" s="39">
        <v>55</v>
      </c>
      <c r="D385" s="39">
        <v>34</v>
      </c>
    </row>
    <row r="386" spans="1:4" s="39" customFormat="1" x14ac:dyDescent="0.25">
      <c r="A386" s="39" t="s">
        <v>172</v>
      </c>
      <c r="B386" s="52">
        <v>45336</v>
      </c>
      <c r="C386" s="39">
        <v>60</v>
      </c>
      <c r="D386" s="39">
        <v>40</v>
      </c>
    </row>
    <row r="387" spans="1:4" s="39" customFormat="1" x14ac:dyDescent="0.25">
      <c r="A387" s="39" t="s">
        <v>172</v>
      </c>
      <c r="B387" s="52">
        <v>45337</v>
      </c>
      <c r="C387" s="39">
        <v>46</v>
      </c>
      <c r="D387" s="39">
        <v>23</v>
      </c>
    </row>
    <row r="388" spans="1:4" s="39" customFormat="1" x14ac:dyDescent="0.25">
      <c r="A388" s="39" t="s">
        <v>172</v>
      </c>
      <c r="B388" s="52">
        <v>45338</v>
      </c>
      <c r="C388" s="39">
        <v>54</v>
      </c>
      <c r="D388" s="39">
        <v>16</v>
      </c>
    </row>
    <row r="389" spans="1:4" s="39" customFormat="1" x14ac:dyDescent="0.25">
      <c r="A389" s="39" t="s">
        <v>172</v>
      </c>
      <c r="B389" s="52">
        <v>45339</v>
      </c>
      <c r="C389" s="39">
        <v>54</v>
      </c>
      <c r="D389" s="39">
        <v>40</v>
      </c>
    </row>
    <row r="390" spans="1:4" s="39" customFormat="1" x14ac:dyDescent="0.25">
      <c r="A390" s="39" t="s">
        <v>172</v>
      </c>
      <c r="B390" s="52">
        <v>45340</v>
      </c>
      <c r="C390" s="39">
        <v>50</v>
      </c>
      <c r="D390" s="39">
        <v>40</v>
      </c>
    </row>
    <row r="391" spans="1:4" s="39" customFormat="1" x14ac:dyDescent="0.25">
      <c r="A391" s="39" t="s">
        <v>172</v>
      </c>
      <c r="B391" s="52">
        <v>45341</v>
      </c>
      <c r="C391" s="39">
        <v>58</v>
      </c>
      <c r="D391" s="39">
        <v>21</v>
      </c>
    </row>
    <row r="392" spans="1:4" s="39" customFormat="1" x14ac:dyDescent="0.25">
      <c r="A392" s="39" t="s">
        <v>172</v>
      </c>
      <c r="B392" s="52">
        <v>45342</v>
      </c>
      <c r="C392" s="39">
        <v>57</v>
      </c>
      <c r="D392" s="39">
        <v>34</v>
      </c>
    </row>
    <row r="393" spans="1:4" s="39" customFormat="1" x14ac:dyDescent="0.25">
      <c r="A393" s="39" t="s">
        <v>172</v>
      </c>
      <c r="B393" s="52">
        <v>45343</v>
      </c>
      <c r="C393" s="39">
        <v>48</v>
      </c>
      <c r="D393" s="39">
        <v>27</v>
      </c>
    </row>
    <row r="394" spans="1:4" s="39" customFormat="1" x14ac:dyDescent="0.25">
      <c r="A394" s="39" t="s">
        <v>172</v>
      </c>
      <c r="B394" s="52">
        <v>45344</v>
      </c>
      <c r="C394" s="39">
        <v>48</v>
      </c>
      <c r="D394" s="39">
        <v>30</v>
      </c>
    </row>
    <row r="395" spans="1:4" s="39" customFormat="1" x14ac:dyDescent="0.25">
      <c r="A395" s="39" t="s">
        <v>172</v>
      </c>
      <c r="B395" s="52">
        <v>45345</v>
      </c>
      <c r="C395" s="39">
        <v>47</v>
      </c>
      <c r="D395" s="39">
        <v>17</v>
      </c>
    </row>
    <row r="396" spans="1:4" s="39" customFormat="1" x14ac:dyDescent="0.25">
      <c r="A396" s="39" t="s">
        <v>172</v>
      </c>
      <c r="B396" s="52">
        <v>45346</v>
      </c>
      <c r="C396" s="39">
        <v>45</v>
      </c>
      <c r="D396" s="39">
        <v>40</v>
      </c>
    </row>
    <row r="397" spans="1:4" s="39" customFormat="1" x14ac:dyDescent="0.25">
      <c r="A397" s="39" t="s">
        <v>172</v>
      </c>
      <c r="B397" s="52">
        <v>45347</v>
      </c>
      <c r="C397" s="39">
        <v>57</v>
      </c>
      <c r="D397" s="39">
        <v>17</v>
      </c>
    </row>
    <row r="398" spans="1:4" s="39" customFormat="1" x14ac:dyDescent="0.25">
      <c r="A398" s="39" t="s">
        <v>172</v>
      </c>
      <c r="B398" s="52">
        <v>45348</v>
      </c>
      <c r="C398" s="39">
        <v>43</v>
      </c>
      <c r="D398" s="39">
        <v>34</v>
      </c>
    </row>
    <row r="399" spans="1:4" s="39" customFormat="1" x14ac:dyDescent="0.25">
      <c r="A399" s="39" t="s">
        <v>172</v>
      </c>
      <c r="B399" s="52">
        <v>45349</v>
      </c>
      <c r="C399" s="39">
        <v>58</v>
      </c>
      <c r="D399" s="39">
        <v>18</v>
      </c>
    </row>
    <row r="400" spans="1:4" s="39" customFormat="1" x14ac:dyDescent="0.25">
      <c r="A400" s="39" t="s">
        <v>172</v>
      </c>
      <c r="B400" s="52">
        <v>45350</v>
      </c>
      <c r="C400" s="39">
        <v>54</v>
      </c>
      <c r="D400" s="39">
        <v>37</v>
      </c>
    </row>
    <row r="401" spans="1:4" s="39" customFormat="1" x14ac:dyDescent="0.25">
      <c r="A401" s="39" t="s">
        <v>172</v>
      </c>
      <c r="B401" s="52">
        <v>45352</v>
      </c>
      <c r="C401" s="39">
        <v>57</v>
      </c>
      <c r="D401" s="39">
        <v>25</v>
      </c>
    </row>
    <row r="402" spans="1:4" s="39" customFormat="1" x14ac:dyDescent="0.25">
      <c r="A402" s="39" t="s">
        <v>172</v>
      </c>
      <c r="B402" s="52">
        <v>45353</v>
      </c>
      <c r="C402" s="39">
        <v>54</v>
      </c>
      <c r="D402" s="39">
        <v>39</v>
      </c>
    </row>
    <row r="403" spans="1:4" s="39" customFormat="1" x14ac:dyDescent="0.25">
      <c r="A403" s="39" t="s">
        <v>172</v>
      </c>
      <c r="B403" s="52">
        <v>45354</v>
      </c>
      <c r="C403" s="39">
        <v>60</v>
      </c>
      <c r="D403" s="39">
        <v>23</v>
      </c>
    </row>
    <row r="404" spans="1:4" s="39" customFormat="1" x14ac:dyDescent="0.25">
      <c r="A404" s="39" t="s">
        <v>172</v>
      </c>
      <c r="B404" s="52">
        <v>45355</v>
      </c>
      <c r="C404" s="39">
        <v>51</v>
      </c>
      <c r="D404" s="39">
        <v>30</v>
      </c>
    </row>
    <row r="405" spans="1:4" s="39" customFormat="1" x14ac:dyDescent="0.25">
      <c r="A405" s="39" t="s">
        <v>172</v>
      </c>
      <c r="B405" s="52">
        <v>45356</v>
      </c>
      <c r="C405" s="39">
        <v>45</v>
      </c>
      <c r="D405" s="39">
        <v>19</v>
      </c>
    </row>
    <row r="406" spans="1:4" s="39" customFormat="1" x14ac:dyDescent="0.25">
      <c r="A406" s="39" t="s">
        <v>172</v>
      </c>
      <c r="B406" s="52">
        <v>45357</v>
      </c>
      <c r="C406" s="39">
        <v>49</v>
      </c>
      <c r="D406" s="39">
        <v>25</v>
      </c>
    </row>
    <row r="407" spans="1:4" s="39" customFormat="1" x14ac:dyDescent="0.25">
      <c r="A407" s="39" t="s">
        <v>172</v>
      </c>
      <c r="B407" s="52">
        <v>45358</v>
      </c>
      <c r="C407" s="39">
        <v>47</v>
      </c>
      <c r="D407" s="39">
        <v>35</v>
      </c>
    </row>
    <row r="408" spans="1:4" s="39" customFormat="1" x14ac:dyDescent="0.25">
      <c r="A408" s="39" t="s">
        <v>172</v>
      </c>
      <c r="B408" s="52">
        <v>45359</v>
      </c>
      <c r="C408" s="39">
        <v>55</v>
      </c>
      <c r="D408" s="39">
        <v>24</v>
      </c>
    </row>
    <row r="409" spans="1:4" s="39" customFormat="1" x14ac:dyDescent="0.25">
      <c r="A409" s="39" t="s">
        <v>172</v>
      </c>
      <c r="B409" s="52">
        <v>45360</v>
      </c>
      <c r="C409" s="39">
        <v>46</v>
      </c>
      <c r="D409" s="39">
        <v>23</v>
      </c>
    </row>
    <row r="410" spans="1:4" s="39" customFormat="1" x14ac:dyDescent="0.25">
      <c r="A410" s="39" t="s">
        <v>172</v>
      </c>
      <c r="B410" s="52">
        <v>45361</v>
      </c>
      <c r="C410" s="39">
        <v>41</v>
      </c>
      <c r="D410" s="39">
        <v>34</v>
      </c>
    </row>
    <row r="411" spans="1:4" s="39" customFormat="1" x14ac:dyDescent="0.25">
      <c r="A411" s="39" t="s">
        <v>172</v>
      </c>
      <c r="B411" s="52">
        <v>45362</v>
      </c>
      <c r="C411" s="39">
        <v>55</v>
      </c>
      <c r="D411" s="39">
        <v>35</v>
      </c>
    </row>
    <row r="412" spans="1:4" s="39" customFormat="1" x14ac:dyDescent="0.25">
      <c r="A412" s="39" t="s">
        <v>172</v>
      </c>
      <c r="B412" s="52">
        <v>45363</v>
      </c>
      <c r="C412" s="39">
        <v>55</v>
      </c>
      <c r="D412" s="39">
        <v>25</v>
      </c>
    </row>
    <row r="413" spans="1:4" s="39" customFormat="1" x14ac:dyDescent="0.25">
      <c r="A413" s="39" t="s">
        <v>172</v>
      </c>
      <c r="B413" s="52">
        <v>45364</v>
      </c>
      <c r="C413" s="39">
        <v>46</v>
      </c>
      <c r="D413" s="39">
        <v>33</v>
      </c>
    </row>
    <row r="414" spans="1:4" s="39" customFormat="1" x14ac:dyDescent="0.25">
      <c r="A414" s="39" t="s">
        <v>172</v>
      </c>
      <c r="B414" s="52">
        <v>45365</v>
      </c>
      <c r="C414" s="39">
        <v>40</v>
      </c>
      <c r="D414" s="39">
        <v>26</v>
      </c>
    </row>
    <row r="415" spans="1:4" s="39" customFormat="1" x14ac:dyDescent="0.25">
      <c r="A415" s="39" t="s">
        <v>172</v>
      </c>
      <c r="B415" s="52">
        <v>45366</v>
      </c>
      <c r="C415" s="39">
        <v>46</v>
      </c>
      <c r="D415" s="39">
        <v>24</v>
      </c>
    </row>
    <row r="416" spans="1:4" s="39" customFormat="1" x14ac:dyDescent="0.25">
      <c r="A416" s="39" t="s">
        <v>172</v>
      </c>
      <c r="B416" s="52">
        <v>45367</v>
      </c>
      <c r="C416" s="39">
        <v>52</v>
      </c>
      <c r="D416" s="39">
        <v>28</v>
      </c>
    </row>
    <row r="417" spans="1:4" s="39" customFormat="1" x14ac:dyDescent="0.25">
      <c r="A417" s="39" t="s">
        <v>172</v>
      </c>
      <c r="B417" s="52">
        <v>45368</v>
      </c>
      <c r="C417" s="39">
        <v>54</v>
      </c>
      <c r="D417" s="39">
        <v>40</v>
      </c>
    </row>
    <row r="418" spans="1:4" s="39" customFormat="1" x14ac:dyDescent="0.25">
      <c r="A418" s="39" t="s">
        <v>172</v>
      </c>
      <c r="B418" s="52">
        <v>45369</v>
      </c>
      <c r="C418" s="39">
        <v>47</v>
      </c>
      <c r="D418" s="39">
        <v>40</v>
      </c>
    </row>
    <row r="419" spans="1:4" s="39" customFormat="1" x14ac:dyDescent="0.25">
      <c r="A419" s="39" t="s">
        <v>172</v>
      </c>
      <c r="B419" s="52">
        <v>45370</v>
      </c>
      <c r="C419" s="39">
        <v>49</v>
      </c>
      <c r="D419" s="39">
        <v>20</v>
      </c>
    </row>
    <row r="420" spans="1:4" s="39" customFormat="1" x14ac:dyDescent="0.25">
      <c r="A420" s="39" t="s">
        <v>172</v>
      </c>
      <c r="B420" s="52">
        <v>45371</v>
      </c>
      <c r="C420" s="39">
        <v>45</v>
      </c>
      <c r="D420" s="39">
        <v>28</v>
      </c>
    </row>
    <row r="421" spans="1:4" s="39" customFormat="1" x14ac:dyDescent="0.25">
      <c r="A421" s="39" t="s">
        <v>172</v>
      </c>
      <c r="B421" s="52">
        <v>45372</v>
      </c>
      <c r="C421" s="39">
        <v>40</v>
      </c>
      <c r="D421" s="39">
        <v>26</v>
      </c>
    </row>
    <row r="422" spans="1:4" s="39" customFormat="1" x14ac:dyDescent="0.25">
      <c r="A422" s="39" t="s">
        <v>172</v>
      </c>
      <c r="B422" s="52">
        <v>45373</v>
      </c>
      <c r="C422" s="39">
        <v>54</v>
      </c>
      <c r="D422" s="39">
        <v>23</v>
      </c>
    </row>
    <row r="423" spans="1:4" s="39" customFormat="1" x14ac:dyDescent="0.25">
      <c r="A423" s="39" t="s">
        <v>172</v>
      </c>
      <c r="B423" s="52">
        <v>45374</v>
      </c>
      <c r="C423" s="39">
        <v>47</v>
      </c>
      <c r="D423" s="39">
        <v>24</v>
      </c>
    </row>
    <row r="424" spans="1:4" s="39" customFormat="1" x14ac:dyDescent="0.25">
      <c r="A424" s="39" t="s">
        <v>172</v>
      </c>
      <c r="B424" s="52">
        <v>45375</v>
      </c>
      <c r="C424" s="39">
        <v>49</v>
      </c>
      <c r="D424" s="39">
        <v>33</v>
      </c>
    </row>
    <row r="425" spans="1:4" s="39" customFormat="1" x14ac:dyDescent="0.25">
      <c r="A425" s="39" t="s">
        <v>172</v>
      </c>
      <c r="B425" s="52">
        <v>45376</v>
      </c>
      <c r="C425" s="39">
        <v>57</v>
      </c>
      <c r="D425" s="39">
        <v>38</v>
      </c>
    </row>
    <row r="426" spans="1:4" s="39" customFormat="1" x14ac:dyDescent="0.25">
      <c r="A426" s="39" t="s">
        <v>172</v>
      </c>
      <c r="B426" s="52">
        <v>45377</v>
      </c>
      <c r="C426" s="39">
        <v>59</v>
      </c>
      <c r="D426" s="39">
        <v>36</v>
      </c>
    </row>
    <row r="427" spans="1:4" s="39" customFormat="1" x14ac:dyDescent="0.25">
      <c r="A427" s="39" t="s">
        <v>172</v>
      </c>
      <c r="B427" s="52">
        <v>45378</v>
      </c>
      <c r="C427" s="39">
        <v>40</v>
      </c>
      <c r="D427" s="39">
        <v>21</v>
      </c>
    </row>
    <row r="428" spans="1:4" s="39" customFormat="1" x14ac:dyDescent="0.25">
      <c r="A428" s="39" t="s">
        <v>172</v>
      </c>
      <c r="B428" s="52">
        <v>45379</v>
      </c>
      <c r="C428" s="39">
        <v>44</v>
      </c>
      <c r="D428" s="39">
        <v>39</v>
      </c>
    </row>
    <row r="429" spans="1:4" s="39" customFormat="1" x14ac:dyDescent="0.25">
      <c r="A429" s="39" t="s">
        <v>172</v>
      </c>
      <c r="B429" s="52">
        <v>45380</v>
      </c>
      <c r="C429" s="39">
        <v>51</v>
      </c>
      <c r="D429" s="39">
        <v>36</v>
      </c>
    </row>
    <row r="430" spans="1:4" s="39" customFormat="1" x14ac:dyDescent="0.25">
      <c r="A430" s="39" t="s">
        <v>172</v>
      </c>
      <c r="B430" s="52">
        <v>45381</v>
      </c>
      <c r="C430" s="39">
        <v>40</v>
      </c>
      <c r="D430" s="39">
        <v>25</v>
      </c>
    </row>
    <row r="431" spans="1:4" s="39" customFormat="1" x14ac:dyDescent="0.25">
      <c r="A431" s="39" t="s">
        <v>172</v>
      </c>
      <c r="B431" s="52">
        <v>45382</v>
      </c>
      <c r="C431" s="39">
        <v>46</v>
      </c>
      <c r="D431" s="39">
        <v>25</v>
      </c>
    </row>
    <row r="432" spans="1:4" s="39" customFormat="1" x14ac:dyDescent="0.25">
      <c r="A432" s="39" t="s">
        <v>172</v>
      </c>
      <c r="B432" s="52">
        <v>45383</v>
      </c>
      <c r="C432" s="39">
        <v>55</v>
      </c>
      <c r="D432" s="39">
        <v>29</v>
      </c>
    </row>
    <row r="433" spans="1:4" s="39" customFormat="1" x14ac:dyDescent="0.25">
      <c r="A433" s="39" t="s">
        <v>172</v>
      </c>
      <c r="B433" s="52">
        <v>45384</v>
      </c>
      <c r="C433" s="39">
        <v>57</v>
      </c>
      <c r="D433" s="39">
        <v>21</v>
      </c>
    </row>
    <row r="434" spans="1:4" s="39" customFormat="1" x14ac:dyDescent="0.25">
      <c r="A434" s="39" t="s">
        <v>172</v>
      </c>
      <c r="B434" s="52">
        <v>45385</v>
      </c>
      <c r="C434" s="39">
        <v>58</v>
      </c>
      <c r="D434" s="39">
        <v>22</v>
      </c>
    </row>
    <row r="435" spans="1:4" s="39" customFormat="1" x14ac:dyDescent="0.25">
      <c r="A435" s="39" t="s">
        <v>172</v>
      </c>
      <c r="B435" s="52">
        <v>45386</v>
      </c>
      <c r="C435" s="39">
        <v>47</v>
      </c>
      <c r="D435" s="39">
        <v>18</v>
      </c>
    </row>
    <row r="436" spans="1:4" s="39" customFormat="1" x14ac:dyDescent="0.25">
      <c r="A436" s="39" t="s">
        <v>172</v>
      </c>
      <c r="B436" s="52">
        <v>45387</v>
      </c>
      <c r="C436" s="39">
        <v>47</v>
      </c>
      <c r="D436" s="39">
        <v>27</v>
      </c>
    </row>
    <row r="437" spans="1:4" s="39" customFormat="1" x14ac:dyDescent="0.25">
      <c r="A437" s="39" t="s">
        <v>172</v>
      </c>
      <c r="B437" s="52">
        <v>45388</v>
      </c>
      <c r="C437" s="39">
        <v>54</v>
      </c>
      <c r="D437" s="39">
        <v>20</v>
      </c>
    </row>
    <row r="438" spans="1:4" s="39" customFormat="1" x14ac:dyDescent="0.25">
      <c r="A438" s="39" t="s">
        <v>172</v>
      </c>
      <c r="B438" s="52">
        <v>45389</v>
      </c>
      <c r="C438" s="39">
        <v>44</v>
      </c>
      <c r="D438" s="39">
        <v>17</v>
      </c>
    </row>
    <row r="439" spans="1:4" s="39" customFormat="1" x14ac:dyDescent="0.25">
      <c r="A439" s="39" t="s">
        <v>172</v>
      </c>
      <c r="B439" s="52">
        <v>45390</v>
      </c>
      <c r="C439" s="39">
        <v>54</v>
      </c>
      <c r="D439" s="39">
        <v>40</v>
      </c>
    </row>
    <row r="440" spans="1:4" s="39" customFormat="1" x14ac:dyDescent="0.25">
      <c r="A440" s="39" t="s">
        <v>172</v>
      </c>
      <c r="B440" s="52">
        <v>45391</v>
      </c>
      <c r="C440" s="39">
        <v>60</v>
      </c>
      <c r="D440" s="39">
        <v>39</v>
      </c>
    </row>
    <row r="441" spans="1:4" s="39" customFormat="1" x14ac:dyDescent="0.25">
      <c r="A441" s="39" t="s">
        <v>172</v>
      </c>
      <c r="B441" s="52">
        <v>45392</v>
      </c>
      <c r="C441" s="39">
        <v>44</v>
      </c>
      <c r="D441" s="39">
        <v>29</v>
      </c>
    </row>
    <row r="442" spans="1:4" s="39" customFormat="1" x14ac:dyDescent="0.25">
      <c r="A442" s="39" t="s">
        <v>172</v>
      </c>
      <c r="B442" s="52">
        <v>45393</v>
      </c>
      <c r="C442" s="39">
        <v>44</v>
      </c>
      <c r="D442" s="39">
        <v>26</v>
      </c>
    </row>
    <row r="443" spans="1:4" s="39" customFormat="1" x14ac:dyDescent="0.25">
      <c r="A443" s="39" t="s">
        <v>172</v>
      </c>
      <c r="B443" s="52">
        <v>45394</v>
      </c>
      <c r="C443" s="39">
        <v>48</v>
      </c>
      <c r="D443" s="39">
        <v>26</v>
      </c>
    </row>
    <row r="444" spans="1:4" s="39" customFormat="1" x14ac:dyDescent="0.25">
      <c r="A444" s="39" t="s">
        <v>172</v>
      </c>
      <c r="B444" s="52">
        <v>45395</v>
      </c>
      <c r="C444" s="39">
        <v>56</v>
      </c>
      <c r="D444" s="39">
        <v>38</v>
      </c>
    </row>
    <row r="445" spans="1:4" s="39" customFormat="1" x14ac:dyDescent="0.25">
      <c r="A445" s="39" t="s">
        <v>172</v>
      </c>
      <c r="B445" s="52">
        <v>45396</v>
      </c>
      <c r="C445" s="39">
        <v>40</v>
      </c>
      <c r="D445" s="39">
        <v>16</v>
      </c>
    </row>
    <row r="446" spans="1:4" s="39" customFormat="1" x14ac:dyDescent="0.25">
      <c r="A446" s="39" t="s">
        <v>172</v>
      </c>
      <c r="B446" s="52">
        <v>45397</v>
      </c>
      <c r="C446" s="39">
        <v>48</v>
      </c>
      <c r="D446" s="39">
        <v>29</v>
      </c>
    </row>
    <row r="447" spans="1:4" s="39" customFormat="1" x14ac:dyDescent="0.25">
      <c r="A447" s="39" t="s">
        <v>172</v>
      </c>
      <c r="B447" s="52">
        <v>45398</v>
      </c>
      <c r="C447" s="39">
        <v>46</v>
      </c>
      <c r="D447" s="39">
        <v>26</v>
      </c>
    </row>
    <row r="448" spans="1:4" s="39" customFormat="1" x14ac:dyDescent="0.25">
      <c r="A448" s="39" t="s">
        <v>172</v>
      </c>
      <c r="B448" s="52">
        <v>45399</v>
      </c>
      <c r="C448" s="39">
        <v>54</v>
      </c>
      <c r="D448" s="39">
        <v>21</v>
      </c>
    </row>
    <row r="449" spans="1:4" s="39" customFormat="1" x14ac:dyDescent="0.25">
      <c r="A449" s="39" t="s">
        <v>172</v>
      </c>
      <c r="B449" s="52">
        <v>45400</v>
      </c>
      <c r="C449" s="39">
        <v>41</v>
      </c>
      <c r="D449" s="39">
        <v>40</v>
      </c>
    </row>
    <row r="450" spans="1:4" s="39" customFormat="1" x14ac:dyDescent="0.25">
      <c r="A450" s="39" t="s">
        <v>172</v>
      </c>
      <c r="B450" s="52">
        <v>45401</v>
      </c>
      <c r="C450" s="39">
        <v>51</v>
      </c>
      <c r="D450" s="39">
        <v>26</v>
      </c>
    </row>
    <row r="451" spans="1:4" s="39" customFormat="1" x14ac:dyDescent="0.25">
      <c r="A451" s="39" t="s">
        <v>172</v>
      </c>
      <c r="B451" s="52">
        <v>45402</v>
      </c>
      <c r="C451" s="39">
        <v>52</v>
      </c>
      <c r="D451" s="39">
        <v>32</v>
      </c>
    </row>
    <row r="452" spans="1:4" s="39" customFormat="1" x14ac:dyDescent="0.25">
      <c r="A452" s="39" t="s">
        <v>172</v>
      </c>
      <c r="B452" s="52">
        <v>45403</v>
      </c>
      <c r="C452" s="39">
        <v>45</v>
      </c>
      <c r="D452" s="39">
        <v>21</v>
      </c>
    </row>
    <row r="453" spans="1:4" s="39" customFormat="1" x14ac:dyDescent="0.25">
      <c r="A453" s="39" t="s">
        <v>172</v>
      </c>
      <c r="B453" s="52">
        <v>45404</v>
      </c>
      <c r="C453" s="39">
        <v>41</v>
      </c>
      <c r="D453" s="39">
        <v>20</v>
      </c>
    </row>
    <row r="454" spans="1:4" s="39" customFormat="1" x14ac:dyDescent="0.25">
      <c r="A454" s="39" t="s">
        <v>172</v>
      </c>
      <c r="B454" s="52">
        <v>45405</v>
      </c>
      <c r="C454" s="39">
        <v>58</v>
      </c>
      <c r="D454" s="39">
        <v>24</v>
      </c>
    </row>
    <row r="455" spans="1:4" s="39" customFormat="1" x14ac:dyDescent="0.25">
      <c r="A455" s="39" t="s">
        <v>172</v>
      </c>
      <c r="B455" s="52">
        <v>45406</v>
      </c>
      <c r="C455" s="39">
        <v>54</v>
      </c>
      <c r="D455" s="39">
        <v>30</v>
      </c>
    </row>
    <row r="456" spans="1:4" s="39" customFormat="1" x14ac:dyDescent="0.25">
      <c r="A456" s="39" t="s">
        <v>172</v>
      </c>
      <c r="B456" s="52">
        <v>45407</v>
      </c>
      <c r="C456" s="39">
        <v>41</v>
      </c>
      <c r="D456" s="39">
        <v>28</v>
      </c>
    </row>
    <row r="457" spans="1:4" s="39" customFormat="1" x14ac:dyDescent="0.25">
      <c r="A457" s="39" t="s">
        <v>172</v>
      </c>
      <c r="B457" s="52">
        <v>45408</v>
      </c>
      <c r="C457" s="39">
        <v>43</v>
      </c>
      <c r="D457" s="39">
        <v>37</v>
      </c>
    </row>
    <row r="458" spans="1:4" s="39" customFormat="1" x14ac:dyDescent="0.25">
      <c r="A458" s="39" t="s">
        <v>172</v>
      </c>
      <c r="B458" s="52">
        <v>45409</v>
      </c>
      <c r="C458" s="39">
        <v>52</v>
      </c>
      <c r="D458" s="39">
        <v>21</v>
      </c>
    </row>
    <row r="459" spans="1:4" s="39" customFormat="1" x14ac:dyDescent="0.25">
      <c r="A459" s="39" t="s">
        <v>172</v>
      </c>
      <c r="B459" s="52">
        <v>45410</v>
      </c>
      <c r="C459" s="39">
        <v>41</v>
      </c>
      <c r="D459" s="39">
        <v>29</v>
      </c>
    </row>
    <row r="460" spans="1:4" s="39" customFormat="1" x14ac:dyDescent="0.25">
      <c r="A460" s="39" t="s">
        <v>172</v>
      </c>
      <c r="B460" s="52">
        <v>45411</v>
      </c>
      <c r="C460" s="39">
        <v>49</v>
      </c>
      <c r="D460" s="39">
        <v>25</v>
      </c>
    </row>
    <row r="461" spans="1:4" s="39" customFormat="1" x14ac:dyDescent="0.25">
      <c r="A461" s="39" t="s">
        <v>172</v>
      </c>
      <c r="B461" s="52">
        <v>45412</v>
      </c>
      <c r="C461" s="39">
        <v>45</v>
      </c>
      <c r="D461" s="39">
        <v>22</v>
      </c>
    </row>
    <row r="462" spans="1:4" s="39" customFormat="1" x14ac:dyDescent="0.25">
      <c r="A462" s="39" t="s">
        <v>172</v>
      </c>
      <c r="B462" s="52">
        <v>45413</v>
      </c>
      <c r="C462" s="39">
        <v>57</v>
      </c>
      <c r="D462" s="39">
        <v>34</v>
      </c>
    </row>
    <row r="463" spans="1:4" s="39" customFormat="1" x14ac:dyDescent="0.25">
      <c r="A463" s="39" t="s">
        <v>172</v>
      </c>
      <c r="B463" s="52">
        <v>45414</v>
      </c>
      <c r="C463" s="39">
        <v>49</v>
      </c>
      <c r="D463" s="39">
        <v>15</v>
      </c>
    </row>
    <row r="464" spans="1:4" s="39" customFormat="1" x14ac:dyDescent="0.25">
      <c r="A464" s="39" t="s">
        <v>172</v>
      </c>
      <c r="B464" s="52">
        <v>45415</v>
      </c>
      <c r="C464" s="39">
        <v>52</v>
      </c>
      <c r="D464" s="39">
        <v>39</v>
      </c>
    </row>
    <row r="465" spans="1:4" s="39" customFormat="1" x14ac:dyDescent="0.25">
      <c r="A465" s="39" t="s">
        <v>172</v>
      </c>
      <c r="B465" s="52">
        <v>45416</v>
      </c>
      <c r="C465" s="39">
        <v>51</v>
      </c>
      <c r="D465" s="39">
        <v>32</v>
      </c>
    </row>
    <row r="466" spans="1:4" s="39" customFormat="1" x14ac:dyDescent="0.25">
      <c r="A466" s="39" t="s">
        <v>172</v>
      </c>
      <c r="B466" s="52">
        <v>45417</v>
      </c>
      <c r="C466" s="39">
        <v>42</v>
      </c>
      <c r="D466" s="39">
        <v>19</v>
      </c>
    </row>
    <row r="467" spans="1:4" s="39" customFormat="1" x14ac:dyDescent="0.25">
      <c r="A467" s="39" t="s">
        <v>172</v>
      </c>
      <c r="B467" s="52">
        <v>45418</v>
      </c>
      <c r="C467" s="39">
        <v>43</v>
      </c>
      <c r="D467" s="39">
        <v>40</v>
      </c>
    </row>
    <row r="468" spans="1:4" s="39" customFormat="1" x14ac:dyDescent="0.25">
      <c r="A468" s="39" t="s">
        <v>172</v>
      </c>
      <c r="B468" s="52">
        <v>45419</v>
      </c>
      <c r="C468" s="39">
        <v>42</v>
      </c>
      <c r="D468" s="39">
        <v>29</v>
      </c>
    </row>
    <row r="469" spans="1:4" s="39" customFormat="1" x14ac:dyDescent="0.25">
      <c r="A469" s="39" t="s">
        <v>172</v>
      </c>
      <c r="B469" s="52">
        <v>45420</v>
      </c>
      <c r="C469" s="39">
        <v>52</v>
      </c>
      <c r="D469" s="39">
        <v>33</v>
      </c>
    </row>
    <row r="470" spans="1:4" s="39" customFormat="1" x14ac:dyDescent="0.25">
      <c r="A470" s="39" t="s">
        <v>172</v>
      </c>
      <c r="B470" s="52">
        <v>45421</v>
      </c>
      <c r="C470" s="39">
        <v>49</v>
      </c>
      <c r="D470" s="39">
        <v>20</v>
      </c>
    </row>
    <row r="471" spans="1:4" s="39" customFormat="1" x14ac:dyDescent="0.25">
      <c r="A471" s="39" t="s">
        <v>172</v>
      </c>
      <c r="B471" s="52">
        <v>45422</v>
      </c>
      <c r="C471" s="39">
        <v>40</v>
      </c>
      <c r="D471" s="39">
        <v>36</v>
      </c>
    </row>
    <row r="472" spans="1:4" s="39" customFormat="1" x14ac:dyDescent="0.25">
      <c r="A472" s="39" t="s">
        <v>172</v>
      </c>
      <c r="B472" s="52">
        <v>45423</v>
      </c>
      <c r="C472" s="39">
        <v>60</v>
      </c>
      <c r="D472" s="39">
        <v>35</v>
      </c>
    </row>
    <row r="473" spans="1:4" s="39" customFormat="1" x14ac:dyDescent="0.25">
      <c r="A473" s="39" t="s">
        <v>172</v>
      </c>
      <c r="B473" s="52">
        <v>45424</v>
      </c>
      <c r="C473" s="39">
        <v>47</v>
      </c>
      <c r="D473" s="39">
        <v>19</v>
      </c>
    </row>
    <row r="474" spans="1:4" s="39" customFormat="1" x14ac:dyDescent="0.25">
      <c r="A474" s="39" t="s">
        <v>172</v>
      </c>
      <c r="B474" s="52">
        <v>45425</v>
      </c>
      <c r="C474" s="39">
        <v>51</v>
      </c>
      <c r="D474" s="39">
        <v>34</v>
      </c>
    </row>
    <row r="475" spans="1:4" s="39" customFormat="1" x14ac:dyDescent="0.25">
      <c r="A475" s="39" t="s">
        <v>172</v>
      </c>
      <c r="B475" s="52">
        <v>45426</v>
      </c>
      <c r="C475" s="39">
        <v>40</v>
      </c>
      <c r="D475" s="39">
        <v>19</v>
      </c>
    </row>
    <row r="476" spans="1:4" s="39" customFormat="1" x14ac:dyDescent="0.25">
      <c r="A476" s="39" t="s">
        <v>172</v>
      </c>
      <c r="B476" s="52">
        <v>45427</v>
      </c>
      <c r="C476" s="39">
        <v>40</v>
      </c>
      <c r="D476" s="39">
        <v>32</v>
      </c>
    </row>
    <row r="477" spans="1:4" s="39" customFormat="1" x14ac:dyDescent="0.25">
      <c r="A477" s="39" t="s">
        <v>172</v>
      </c>
      <c r="B477" s="52">
        <v>45428</v>
      </c>
      <c r="C477" s="39">
        <v>52</v>
      </c>
      <c r="D477" s="39">
        <v>29</v>
      </c>
    </row>
    <row r="478" spans="1:4" s="39" customFormat="1" x14ac:dyDescent="0.25">
      <c r="A478" s="39" t="s">
        <v>172</v>
      </c>
      <c r="B478" s="52">
        <v>45429</v>
      </c>
      <c r="C478" s="39">
        <v>50</v>
      </c>
      <c r="D478" s="39">
        <v>16</v>
      </c>
    </row>
    <row r="479" spans="1:4" s="39" customFormat="1" x14ac:dyDescent="0.25">
      <c r="A479" s="39" t="s">
        <v>172</v>
      </c>
      <c r="B479" s="52">
        <v>45430</v>
      </c>
      <c r="C479" s="39">
        <v>51</v>
      </c>
      <c r="D479" s="39">
        <v>33</v>
      </c>
    </row>
    <row r="480" spans="1:4" s="39" customFormat="1" x14ac:dyDescent="0.25">
      <c r="A480" s="39" t="s">
        <v>172</v>
      </c>
      <c r="B480" s="52">
        <v>45431</v>
      </c>
      <c r="C480" s="39">
        <v>50</v>
      </c>
      <c r="D480" s="39">
        <v>21</v>
      </c>
    </row>
    <row r="481" spans="1:4" s="39" customFormat="1" x14ac:dyDescent="0.25">
      <c r="A481" s="39" t="s">
        <v>172</v>
      </c>
      <c r="B481" s="52">
        <v>45432</v>
      </c>
      <c r="C481" s="39">
        <v>57</v>
      </c>
      <c r="D481" s="39">
        <v>33</v>
      </c>
    </row>
    <row r="482" spans="1:4" s="39" customFormat="1" x14ac:dyDescent="0.25">
      <c r="A482" s="39" t="s">
        <v>172</v>
      </c>
      <c r="B482" s="52">
        <v>45433</v>
      </c>
      <c r="C482" s="39">
        <v>53</v>
      </c>
      <c r="D482" s="39">
        <v>25</v>
      </c>
    </row>
    <row r="483" spans="1:4" s="39" customFormat="1" x14ac:dyDescent="0.25">
      <c r="A483" s="39" t="s">
        <v>172</v>
      </c>
      <c r="B483" s="52">
        <v>45434</v>
      </c>
      <c r="C483" s="39">
        <v>54</v>
      </c>
      <c r="D483" s="39">
        <v>21</v>
      </c>
    </row>
    <row r="484" spans="1:4" s="39" customFormat="1" x14ac:dyDescent="0.25">
      <c r="A484" s="39" t="s">
        <v>172</v>
      </c>
      <c r="B484" s="52">
        <v>45435</v>
      </c>
      <c r="C484" s="39">
        <v>58</v>
      </c>
      <c r="D484" s="39">
        <v>23</v>
      </c>
    </row>
    <row r="485" spans="1:4" s="39" customFormat="1" x14ac:dyDescent="0.25">
      <c r="A485" s="39" t="s">
        <v>172</v>
      </c>
      <c r="B485" s="52">
        <v>45436</v>
      </c>
      <c r="C485" s="39">
        <v>46</v>
      </c>
      <c r="D485" s="39">
        <v>20</v>
      </c>
    </row>
    <row r="486" spans="1:4" s="39" customFormat="1" x14ac:dyDescent="0.25">
      <c r="A486" s="39" t="s">
        <v>172</v>
      </c>
      <c r="B486" s="52">
        <v>45437</v>
      </c>
      <c r="C486" s="39">
        <v>40</v>
      </c>
      <c r="D486" s="39">
        <v>27</v>
      </c>
    </row>
    <row r="487" spans="1:4" s="39" customFormat="1" x14ac:dyDescent="0.25">
      <c r="A487" s="39" t="s">
        <v>172</v>
      </c>
      <c r="B487" s="52">
        <v>45438</v>
      </c>
      <c r="C487" s="39">
        <v>59</v>
      </c>
      <c r="D487" s="39">
        <v>30</v>
      </c>
    </row>
    <row r="488" spans="1:4" s="39" customFormat="1" x14ac:dyDescent="0.25">
      <c r="A488" s="39" t="s">
        <v>172</v>
      </c>
      <c r="B488" s="52">
        <v>45439</v>
      </c>
      <c r="C488" s="39">
        <v>46</v>
      </c>
      <c r="D488" s="39">
        <v>40</v>
      </c>
    </row>
    <row r="489" spans="1:4" s="39" customFormat="1" x14ac:dyDescent="0.25">
      <c r="A489" s="39" t="s">
        <v>172</v>
      </c>
      <c r="B489" s="52">
        <v>45440</v>
      </c>
      <c r="C489" s="39">
        <v>47</v>
      </c>
      <c r="D489" s="39">
        <v>28</v>
      </c>
    </row>
    <row r="490" spans="1:4" s="39" customFormat="1" x14ac:dyDescent="0.25">
      <c r="A490" s="39" t="s">
        <v>172</v>
      </c>
      <c r="B490" s="52">
        <v>45441</v>
      </c>
      <c r="C490" s="39">
        <v>51</v>
      </c>
      <c r="D490" s="39">
        <v>20</v>
      </c>
    </row>
    <row r="491" spans="1:4" s="39" customFormat="1" x14ac:dyDescent="0.25">
      <c r="A491" s="39" t="s">
        <v>172</v>
      </c>
      <c r="B491" s="52">
        <v>45442</v>
      </c>
      <c r="C491" s="39">
        <v>49</v>
      </c>
      <c r="D491" s="39">
        <v>33</v>
      </c>
    </row>
    <row r="492" spans="1:4" s="39" customFormat="1" x14ac:dyDescent="0.25">
      <c r="A492" s="39" t="s">
        <v>172</v>
      </c>
      <c r="B492" s="52">
        <v>45443</v>
      </c>
      <c r="C492" s="39">
        <v>60</v>
      </c>
      <c r="D492" s="39">
        <v>28</v>
      </c>
    </row>
    <row r="493" spans="1:4" s="39" customFormat="1" x14ac:dyDescent="0.25">
      <c r="A493" s="39" t="s">
        <v>172</v>
      </c>
      <c r="B493" s="52">
        <v>45444</v>
      </c>
      <c r="C493" s="39">
        <v>50</v>
      </c>
      <c r="D493" s="39">
        <v>21</v>
      </c>
    </row>
    <row r="494" spans="1:4" s="39" customFormat="1" x14ac:dyDescent="0.25">
      <c r="A494" s="39" t="s">
        <v>172</v>
      </c>
      <c r="B494" s="52">
        <v>45445</v>
      </c>
      <c r="C494" s="39">
        <v>45</v>
      </c>
      <c r="D494" s="39">
        <v>30</v>
      </c>
    </row>
    <row r="495" spans="1:4" s="39" customFormat="1" x14ac:dyDescent="0.25">
      <c r="A495" s="39" t="s">
        <v>172</v>
      </c>
      <c r="B495" s="52">
        <v>45446</v>
      </c>
      <c r="C495" s="39">
        <v>51</v>
      </c>
      <c r="D495" s="39">
        <v>23</v>
      </c>
    </row>
    <row r="496" spans="1:4" s="39" customFormat="1" x14ac:dyDescent="0.25">
      <c r="A496" s="39" t="s">
        <v>172</v>
      </c>
      <c r="B496" s="52">
        <v>45447</v>
      </c>
      <c r="C496" s="39">
        <v>55</v>
      </c>
      <c r="D496" s="39">
        <v>40</v>
      </c>
    </row>
    <row r="497" spans="1:4" s="39" customFormat="1" x14ac:dyDescent="0.25">
      <c r="A497" s="39" t="s">
        <v>172</v>
      </c>
      <c r="B497" s="52">
        <v>45448</v>
      </c>
      <c r="C497" s="39">
        <v>44</v>
      </c>
      <c r="D497" s="39">
        <v>17</v>
      </c>
    </row>
    <row r="498" spans="1:4" s="39" customFormat="1" x14ac:dyDescent="0.25">
      <c r="A498" s="39" t="s">
        <v>172</v>
      </c>
      <c r="B498" s="52">
        <v>45449</v>
      </c>
      <c r="C498" s="39">
        <v>40</v>
      </c>
      <c r="D498" s="39">
        <v>20</v>
      </c>
    </row>
    <row r="499" spans="1:4" s="39" customFormat="1" x14ac:dyDescent="0.25">
      <c r="A499" s="39" t="s">
        <v>172</v>
      </c>
      <c r="B499" s="52">
        <v>45450</v>
      </c>
      <c r="C499" s="39">
        <v>52</v>
      </c>
      <c r="D499" s="39">
        <v>25</v>
      </c>
    </row>
    <row r="500" spans="1:4" s="39" customFormat="1" x14ac:dyDescent="0.25">
      <c r="A500" s="39" t="s">
        <v>172</v>
      </c>
      <c r="B500" s="52">
        <v>45451</v>
      </c>
      <c r="C500" s="39">
        <v>41</v>
      </c>
      <c r="D500" s="39">
        <v>27</v>
      </c>
    </row>
    <row r="501" spans="1:4" s="39" customFormat="1" x14ac:dyDescent="0.25">
      <c r="A501" s="39" t="s">
        <v>172</v>
      </c>
      <c r="B501" s="52">
        <v>45452</v>
      </c>
      <c r="C501" s="39">
        <v>49</v>
      </c>
      <c r="D501" s="39">
        <v>20</v>
      </c>
    </row>
    <row r="502" spans="1:4" s="39" customFormat="1" x14ac:dyDescent="0.25">
      <c r="A502" s="39" t="s">
        <v>172</v>
      </c>
      <c r="B502" s="52">
        <v>45453</v>
      </c>
      <c r="C502" s="39">
        <v>42</v>
      </c>
      <c r="D502" s="39">
        <v>37</v>
      </c>
    </row>
    <row r="503" spans="1:4" s="39" customFormat="1" x14ac:dyDescent="0.25">
      <c r="A503" s="39" t="s">
        <v>172</v>
      </c>
      <c r="B503" s="52">
        <v>45454</v>
      </c>
      <c r="C503" s="39">
        <v>57</v>
      </c>
      <c r="D503" s="39">
        <v>18</v>
      </c>
    </row>
    <row r="504" spans="1:4" s="39" customFormat="1" x14ac:dyDescent="0.25">
      <c r="A504" s="39" t="s">
        <v>172</v>
      </c>
      <c r="B504" s="52">
        <v>45455</v>
      </c>
      <c r="C504" s="39">
        <v>48</v>
      </c>
      <c r="D504" s="39">
        <v>28</v>
      </c>
    </row>
    <row r="505" spans="1:4" s="39" customFormat="1" x14ac:dyDescent="0.25">
      <c r="A505" s="39" t="s">
        <v>172</v>
      </c>
      <c r="B505" s="52">
        <v>45456</v>
      </c>
      <c r="C505" s="39">
        <v>45</v>
      </c>
      <c r="D505" s="39">
        <v>37</v>
      </c>
    </row>
    <row r="506" spans="1:4" s="39" customFormat="1" x14ac:dyDescent="0.25">
      <c r="A506" s="39" t="s">
        <v>172</v>
      </c>
      <c r="B506" s="52">
        <v>45457</v>
      </c>
      <c r="C506" s="39">
        <v>46</v>
      </c>
      <c r="D506" s="39">
        <v>36</v>
      </c>
    </row>
    <row r="507" spans="1:4" s="39" customFormat="1" x14ac:dyDescent="0.25">
      <c r="A507" s="39" t="s">
        <v>172</v>
      </c>
      <c r="B507" s="52">
        <v>45458</v>
      </c>
      <c r="C507" s="39">
        <v>53</v>
      </c>
      <c r="D507" s="39">
        <v>30</v>
      </c>
    </row>
    <row r="508" spans="1:4" s="39" customFormat="1" x14ac:dyDescent="0.25">
      <c r="A508" s="39" t="s">
        <v>172</v>
      </c>
      <c r="B508" s="52">
        <v>45459</v>
      </c>
      <c r="C508" s="39">
        <v>50</v>
      </c>
      <c r="D508" s="39">
        <v>26</v>
      </c>
    </row>
    <row r="509" spans="1:4" s="39" customFormat="1" x14ac:dyDescent="0.25">
      <c r="A509" s="39" t="s">
        <v>172</v>
      </c>
      <c r="B509" s="52">
        <v>45460</v>
      </c>
      <c r="C509" s="39">
        <v>42</v>
      </c>
      <c r="D509" s="39">
        <v>36</v>
      </c>
    </row>
    <row r="510" spans="1:4" s="39" customFormat="1" x14ac:dyDescent="0.25">
      <c r="A510" s="39" t="s">
        <v>172</v>
      </c>
      <c r="B510" s="52">
        <v>45461</v>
      </c>
      <c r="C510" s="39">
        <v>59</v>
      </c>
      <c r="D510" s="39">
        <v>17</v>
      </c>
    </row>
    <row r="511" spans="1:4" s="39" customFormat="1" x14ac:dyDescent="0.25">
      <c r="A511" s="39" t="s">
        <v>172</v>
      </c>
      <c r="B511" s="52">
        <v>45462</v>
      </c>
      <c r="C511" s="39">
        <v>60</v>
      </c>
      <c r="D511" s="39">
        <v>40</v>
      </c>
    </row>
    <row r="512" spans="1:4" s="39" customFormat="1" x14ac:dyDescent="0.25">
      <c r="A512" s="39" t="s">
        <v>172</v>
      </c>
      <c r="B512" s="52">
        <v>45463</v>
      </c>
      <c r="C512" s="39">
        <v>58</v>
      </c>
      <c r="D512" s="39">
        <v>21</v>
      </c>
    </row>
    <row r="513" spans="1:4" s="39" customFormat="1" x14ac:dyDescent="0.25">
      <c r="A513" s="39" t="s">
        <v>172</v>
      </c>
      <c r="B513" s="52">
        <v>45464</v>
      </c>
      <c r="C513" s="39">
        <v>42</v>
      </c>
      <c r="D513" s="39">
        <v>38</v>
      </c>
    </row>
    <row r="514" spans="1:4" s="39" customFormat="1" x14ac:dyDescent="0.25">
      <c r="A514" s="39" t="s">
        <v>172</v>
      </c>
      <c r="B514" s="52">
        <v>45465</v>
      </c>
      <c r="C514" s="39">
        <v>42</v>
      </c>
      <c r="D514" s="39">
        <v>27</v>
      </c>
    </row>
    <row r="515" spans="1:4" s="39" customFormat="1" x14ac:dyDescent="0.25">
      <c r="A515" s="39" t="s">
        <v>172</v>
      </c>
      <c r="B515" s="52">
        <v>45466</v>
      </c>
      <c r="C515" s="39">
        <v>47</v>
      </c>
      <c r="D515" s="39">
        <v>35</v>
      </c>
    </row>
    <row r="516" spans="1:4" s="39" customFormat="1" x14ac:dyDescent="0.25">
      <c r="A516" s="39" t="s">
        <v>172</v>
      </c>
      <c r="B516" s="52">
        <v>45467</v>
      </c>
      <c r="C516" s="39">
        <v>53</v>
      </c>
      <c r="D516" s="39">
        <v>35</v>
      </c>
    </row>
    <row r="517" spans="1:4" s="39" customFormat="1" x14ac:dyDescent="0.25">
      <c r="A517" s="39" t="s">
        <v>172</v>
      </c>
      <c r="B517" s="52">
        <v>45468</v>
      </c>
      <c r="C517" s="39">
        <v>48</v>
      </c>
      <c r="D517" s="39">
        <v>34</v>
      </c>
    </row>
    <row r="518" spans="1:4" s="39" customFormat="1" x14ac:dyDescent="0.25">
      <c r="A518" s="39" t="s">
        <v>172</v>
      </c>
      <c r="B518" s="52">
        <v>45469</v>
      </c>
      <c r="C518" s="39">
        <v>55</v>
      </c>
      <c r="D518" s="39">
        <v>21</v>
      </c>
    </row>
    <row r="519" spans="1:4" s="39" customFormat="1" x14ac:dyDescent="0.25">
      <c r="A519" s="39" t="s">
        <v>172</v>
      </c>
      <c r="B519" s="52">
        <v>45470</v>
      </c>
      <c r="C519" s="39">
        <v>54</v>
      </c>
      <c r="D519" s="39">
        <v>35</v>
      </c>
    </row>
    <row r="520" spans="1:4" s="39" customFormat="1" x14ac:dyDescent="0.25">
      <c r="A520" s="39" t="s">
        <v>172</v>
      </c>
      <c r="B520" s="52">
        <v>45471</v>
      </c>
      <c r="C520" s="39">
        <v>49</v>
      </c>
      <c r="D520" s="39">
        <v>28</v>
      </c>
    </row>
    <row r="521" spans="1:4" s="39" customFormat="1" x14ac:dyDescent="0.25">
      <c r="A521" s="39" t="s">
        <v>172</v>
      </c>
      <c r="B521" s="52">
        <v>45472</v>
      </c>
      <c r="C521" s="39">
        <v>42</v>
      </c>
      <c r="D521" s="39">
        <v>28</v>
      </c>
    </row>
    <row r="522" spans="1:4" s="39" customFormat="1" x14ac:dyDescent="0.25">
      <c r="A522" s="39" t="s">
        <v>172</v>
      </c>
      <c r="B522" s="52">
        <v>45473</v>
      </c>
      <c r="C522" s="39">
        <v>48</v>
      </c>
      <c r="D522" s="39">
        <v>19</v>
      </c>
    </row>
    <row r="523" spans="1:4" s="39" customFormat="1" x14ac:dyDescent="0.25">
      <c r="A523" s="39" t="s">
        <v>172</v>
      </c>
      <c r="B523" s="52">
        <v>45474</v>
      </c>
      <c r="C523" s="39">
        <v>59</v>
      </c>
      <c r="D523" s="39">
        <v>26</v>
      </c>
    </row>
    <row r="524" spans="1:4" s="39" customFormat="1" x14ac:dyDescent="0.25">
      <c r="A524" s="39" t="s">
        <v>172</v>
      </c>
      <c r="B524" s="52">
        <v>45475</v>
      </c>
      <c r="C524" s="39">
        <v>57</v>
      </c>
      <c r="D524" s="39">
        <v>39</v>
      </c>
    </row>
    <row r="525" spans="1:4" s="39" customFormat="1" x14ac:dyDescent="0.25">
      <c r="A525" s="39" t="s">
        <v>172</v>
      </c>
      <c r="B525" s="52">
        <v>45476</v>
      </c>
      <c r="C525" s="39">
        <v>60</v>
      </c>
      <c r="D525" s="39">
        <v>35</v>
      </c>
    </row>
    <row r="526" spans="1:4" s="39" customFormat="1" x14ac:dyDescent="0.25">
      <c r="A526" s="39" t="s">
        <v>172</v>
      </c>
      <c r="B526" s="52">
        <v>45477</v>
      </c>
      <c r="C526" s="39">
        <v>60</v>
      </c>
      <c r="D526" s="39">
        <v>28</v>
      </c>
    </row>
    <row r="527" spans="1:4" s="39" customFormat="1" x14ac:dyDescent="0.25">
      <c r="A527" s="39" t="s">
        <v>172</v>
      </c>
      <c r="B527" s="52">
        <v>45478</v>
      </c>
      <c r="C527" s="39">
        <v>52</v>
      </c>
      <c r="D527" s="39">
        <v>36</v>
      </c>
    </row>
    <row r="528" spans="1:4" s="39" customFormat="1" x14ac:dyDescent="0.25">
      <c r="A528" s="39" t="s">
        <v>172</v>
      </c>
      <c r="B528" s="52">
        <v>45479</v>
      </c>
      <c r="C528" s="39">
        <v>56</v>
      </c>
      <c r="D528" s="39">
        <v>19</v>
      </c>
    </row>
    <row r="529" spans="1:4" s="39" customFormat="1" x14ac:dyDescent="0.25">
      <c r="A529" s="39" t="s">
        <v>172</v>
      </c>
      <c r="B529" s="52">
        <v>45480</v>
      </c>
      <c r="C529" s="39">
        <v>53</v>
      </c>
      <c r="D529" s="39">
        <v>30</v>
      </c>
    </row>
    <row r="530" spans="1:4" s="39" customFormat="1" x14ac:dyDescent="0.25">
      <c r="A530" s="39" t="s">
        <v>172</v>
      </c>
      <c r="B530" s="52">
        <v>45481</v>
      </c>
      <c r="C530" s="39">
        <v>45</v>
      </c>
      <c r="D530" s="39">
        <v>25</v>
      </c>
    </row>
    <row r="531" spans="1:4" s="39" customFormat="1" x14ac:dyDescent="0.25">
      <c r="A531" s="39" t="s">
        <v>172</v>
      </c>
      <c r="B531" s="52">
        <v>45482</v>
      </c>
      <c r="C531" s="39">
        <v>46</v>
      </c>
      <c r="D531" s="39">
        <v>39</v>
      </c>
    </row>
    <row r="532" spans="1:4" s="39" customFormat="1" x14ac:dyDescent="0.25">
      <c r="A532" s="39" t="s">
        <v>172</v>
      </c>
      <c r="B532" s="52">
        <v>45483</v>
      </c>
      <c r="C532" s="39">
        <v>43</v>
      </c>
      <c r="D532" s="39">
        <v>38</v>
      </c>
    </row>
    <row r="533" spans="1:4" s="39" customFormat="1" x14ac:dyDescent="0.25">
      <c r="A533" s="39" t="s">
        <v>172</v>
      </c>
      <c r="B533" s="52">
        <v>45484</v>
      </c>
      <c r="C533" s="39">
        <v>44</v>
      </c>
      <c r="D533" s="39">
        <v>19</v>
      </c>
    </row>
    <row r="534" spans="1:4" s="39" customFormat="1" x14ac:dyDescent="0.25">
      <c r="A534" s="39" t="s">
        <v>172</v>
      </c>
      <c r="B534" s="52">
        <v>45485</v>
      </c>
      <c r="C534" s="39">
        <v>48</v>
      </c>
      <c r="D534" s="39">
        <v>21</v>
      </c>
    </row>
    <row r="535" spans="1:4" s="39" customFormat="1" x14ac:dyDescent="0.25">
      <c r="A535" s="39" t="s">
        <v>172</v>
      </c>
      <c r="B535" s="52">
        <v>45486</v>
      </c>
      <c r="C535" s="39">
        <v>50</v>
      </c>
      <c r="D535" s="39">
        <v>38</v>
      </c>
    </row>
    <row r="536" spans="1:4" s="39" customFormat="1" x14ac:dyDescent="0.25">
      <c r="A536" s="39" t="s">
        <v>172</v>
      </c>
      <c r="B536" s="52">
        <v>45487</v>
      </c>
      <c r="C536" s="39">
        <v>56</v>
      </c>
      <c r="D536" s="39">
        <v>29</v>
      </c>
    </row>
    <row r="537" spans="1:4" s="39" customFormat="1" x14ac:dyDescent="0.25">
      <c r="A537" s="39" t="s">
        <v>172</v>
      </c>
      <c r="B537" s="52">
        <v>45488</v>
      </c>
      <c r="C537" s="39">
        <v>55</v>
      </c>
      <c r="D537" s="39">
        <v>27</v>
      </c>
    </row>
    <row r="538" spans="1:4" s="39" customFormat="1" x14ac:dyDescent="0.25">
      <c r="A538" s="39" t="s">
        <v>172</v>
      </c>
      <c r="B538" s="52">
        <v>45489</v>
      </c>
      <c r="C538" s="39">
        <v>43</v>
      </c>
      <c r="D538" s="39">
        <v>30</v>
      </c>
    </row>
    <row r="539" spans="1:4" s="39" customFormat="1" x14ac:dyDescent="0.25">
      <c r="A539" s="39" t="s">
        <v>172</v>
      </c>
      <c r="B539" s="52">
        <v>45490</v>
      </c>
      <c r="C539" s="39">
        <v>54</v>
      </c>
      <c r="D539" s="39">
        <v>34</v>
      </c>
    </row>
    <row r="540" spans="1:4" s="39" customFormat="1" x14ac:dyDescent="0.25">
      <c r="A540" s="39" t="s">
        <v>172</v>
      </c>
      <c r="B540" s="52">
        <v>45491</v>
      </c>
      <c r="C540" s="39">
        <v>51</v>
      </c>
      <c r="D540" s="39">
        <v>27</v>
      </c>
    </row>
    <row r="541" spans="1:4" s="39" customFormat="1" x14ac:dyDescent="0.25">
      <c r="A541" s="39" t="s">
        <v>172</v>
      </c>
      <c r="B541" s="52">
        <v>45492</v>
      </c>
      <c r="C541" s="39">
        <v>47</v>
      </c>
      <c r="D541" s="39">
        <v>39</v>
      </c>
    </row>
    <row r="542" spans="1:4" s="39" customFormat="1" x14ac:dyDescent="0.25">
      <c r="A542" s="39" t="s">
        <v>172</v>
      </c>
      <c r="B542" s="52">
        <v>45493</v>
      </c>
      <c r="C542" s="39">
        <v>46</v>
      </c>
      <c r="D542" s="39">
        <v>25</v>
      </c>
    </row>
    <row r="543" spans="1:4" s="39" customFormat="1" x14ac:dyDescent="0.25">
      <c r="A543" s="39" t="s">
        <v>172</v>
      </c>
      <c r="B543" s="52">
        <v>45494</v>
      </c>
      <c r="C543" s="39">
        <v>47</v>
      </c>
      <c r="D543" s="39">
        <v>30</v>
      </c>
    </row>
    <row r="544" spans="1:4" s="39" customFormat="1" x14ac:dyDescent="0.25">
      <c r="A544" s="39" t="s">
        <v>172</v>
      </c>
      <c r="B544" s="52">
        <v>45495</v>
      </c>
      <c r="C544" s="39">
        <v>42</v>
      </c>
      <c r="D544" s="39">
        <v>37</v>
      </c>
    </row>
    <row r="545" spans="1:4" s="39" customFormat="1" x14ac:dyDescent="0.25">
      <c r="A545" s="39" t="s">
        <v>172</v>
      </c>
      <c r="B545" s="52">
        <v>45496</v>
      </c>
      <c r="C545" s="39">
        <v>49</v>
      </c>
      <c r="D545" s="39">
        <v>31</v>
      </c>
    </row>
    <row r="546" spans="1:4" s="39" customFormat="1" x14ac:dyDescent="0.25">
      <c r="A546" s="39" t="s">
        <v>172</v>
      </c>
      <c r="B546" s="52">
        <v>45497</v>
      </c>
      <c r="C546" s="39">
        <v>44</v>
      </c>
      <c r="D546" s="39">
        <v>33</v>
      </c>
    </row>
    <row r="547" spans="1:4" s="39" customFormat="1" x14ac:dyDescent="0.25">
      <c r="A547" s="39" t="s">
        <v>172</v>
      </c>
      <c r="B547" s="52">
        <v>45498</v>
      </c>
      <c r="C547" s="39">
        <v>59</v>
      </c>
      <c r="D547" s="39">
        <v>29</v>
      </c>
    </row>
    <row r="548" spans="1:4" s="39" customFormat="1" x14ac:dyDescent="0.25">
      <c r="A548" s="39" t="s">
        <v>172</v>
      </c>
      <c r="B548" s="52">
        <v>45499</v>
      </c>
      <c r="C548" s="39">
        <v>57</v>
      </c>
      <c r="D548" s="39">
        <v>37</v>
      </c>
    </row>
    <row r="549" spans="1:4" s="39" customFormat="1" x14ac:dyDescent="0.25">
      <c r="A549" s="39" t="s">
        <v>172</v>
      </c>
      <c r="B549" s="52">
        <v>45500</v>
      </c>
      <c r="C549" s="39">
        <v>43</v>
      </c>
      <c r="D549" s="39">
        <v>28</v>
      </c>
    </row>
    <row r="550" spans="1:4" s="39" customFormat="1" x14ac:dyDescent="0.25">
      <c r="A550" s="39" t="s">
        <v>172</v>
      </c>
      <c r="B550" s="52">
        <v>45501</v>
      </c>
      <c r="C550" s="39">
        <v>43</v>
      </c>
      <c r="D550" s="39">
        <v>33</v>
      </c>
    </row>
    <row r="551" spans="1:4" s="39" customFormat="1" x14ac:dyDescent="0.25">
      <c r="A551" s="39" t="s">
        <v>172</v>
      </c>
      <c r="B551" s="52">
        <v>45502</v>
      </c>
      <c r="C551" s="39">
        <v>44</v>
      </c>
      <c r="D551" s="39">
        <v>37</v>
      </c>
    </row>
    <row r="552" spans="1:4" s="39" customFormat="1" x14ac:dyDescent="0.25">
      <c r="A552" s="39" t="s">
        <v>172</v>
      </c>
      <c r="B552" s="52">
        <v>45503</v>
      </c>
      <c r="C552" s="39">
        <v>47</v>
      </c>
      <c r="D552" s="39">
        <v>17</v>
      </c>
    </row>
    <row r="553" spans="1:4" s="39" customFormat="1" x14ac:dyDescent="0.25">
      <c r="A553" s="39" t="s">
        <v>172</v>
      </c>
      <c r="B553" s="52">
        <v>45504</v>
      </c>
      <c r="C553" s="39">
        <v>58</v>
      </c>
      <c r="D553" s="39">
        <v>39</v>
      </c>
    </row>
    <row r="554" spans="1:4" s="39" customFormat="1" x14ac:dyDescent="0.25">
      <c r="A554" s="39" t="s">
        <v>172</v>
      </c>
      <c r="B554" s="52">
        <v>45505</v>
      </c>
      <c r="C554" s="39">
        <v>52</v>
      </c>
      <c r="D554" s="39">
        <v>36</v>
      </c>
    </row>
    <row r="555" spans="1:4" s="39" customFormat="1" x14ac:dyDescent="0.25">
      <c r="A555" s="39" t="s">
        <v>172</v>
      </c>
      <c r="B555" s="52">
        <v>45506</v>
      </c>
      <c r="C555" s="39">
        <v>52</v>
      </c>
      <c r="D555" s="39">
        <v>30</v>
      </c>
    </row>
    <row r="556" spans="1:4" s="39" customFormat="1" x14ac:dyDescent="0.25">
      <c r="A556" s="39" t="s">
        <v>172</v>
      </c>
      <c r="B556" s="52">
        <v>45507</v>
      </c>
      <c r="C556" s="39">
        <v>48</v>
      </c>
      <c r="D556" s="39">
        <v>26</v>
      </c>
    </row>
    <row r="557" spans="1:4" s="39" customFormat="1" x14ac:dyDescent="0.25">
      <c r="A557" s="39" t="s">
        <v>172</v>
      </c>
      <c r="B557" s="52">
        <v>45508</v>
      </c>
      <c r="C557" s="39">
        <v>45</v>
      </c>
      <c r="D557" s="39">
        <v>24</v>
      </c>
    </row>
    <row r="558" spans="1:4" s="39" customFormat="1" x14ac:dyDescent="0.25">
      <c r="A558" s="39" t="s">
        <v>172</v>
      </c>
      <c r="B558" s="52">
        <v>45509</v>
      </c>
      <c r="C558" s="39">
        <v>53</v>
      </c>
      <c r="D558" s="39">
        <v>19</v>
      </c>
    </row>
    <row r="559" spans="1:4" s="39" customFormat="1" x14ac:dyDescent="0.25">
      <c r="A559" s="39" t="s">
        <v>172</v>
      </c>
      <c r="B559" s="52">
        <v>45510</v>
      </c>
      <c r="C559" s="39">
        <v>41</v>
      </c>
      <c r="D559" s="39">
        <v>34</v>
      </c>
    </row>
    <row r="560" spans="1:4" s="39" customFormat="1" x14ac:dyDescent="0.25">
      <c r="A560" s="39" t="s">
        <v>172</v>
      </c>
      <c r="B560" s="52">
        <v>45511</v>
      </c>
      <c r="C560" s="39">
        <v>44</v>
      </c>
      <c r="D560" s="39">
        <v>29</v>
      </c>
    </row>
    <row r="561" spans="1:4" s="39" customFormat="1" x14ac:dyDescent="0.25">
      <c r="A561" s="39" t="s">
        <v>172</v>
      </c>
      <c r="B561" s="52">
        <v>45512</v>
      </c>
      <c r="C561" s="39">
        <v>52</v>
      </c>
      <c r="D561" s="39">
        <v>21</v>
      </c>
    </row>
    <row r="562" spans="1:4" s="39" customFormat="1" x14ac:dyDescent="0.25">
      <c r="A562" s="39" t="s">
        <v>172</v>
      </c>
      <c r="B562" s="52">
        <v>45513</v>
      </c>
      <c r="C562" s="39">
        <v>56</v>
      </c>
      <c r="D562" s="39">
        <v>27</v>
      </c>
    </row>
    <row r="563" spans="1:4" s="39" customFormat="1" x14ac:dyDescent="0.25">
      <c r="A563" s="39" t="s">
        <v>172</v>
      </c>
      <c r="B563" s="52">
        <v>45514</v>
      </c>
      <c r="C563" s="39">
        <v>47</v>
      </c>
      <c r="D563" s="39">
        <v>35</v>
      </c>
    </row>
    <row r="564" spans="1:4" s="39" customFormat="1" x14ac:dyDescent="0.25">
      <c r="A564" s="39" t="s">
        <v>172</v>
      </c>
      <c r="B564" s="52">
        <v>45515</v>
      </c>
      <c r="C564" s="39">
        <v>49</v>
      </c>
      <c r="D564" s="39">
        <v>17</v>
      </c>
    </row>
    <row r="565" spans="1:4" s="39" customFormat="1" x14ac:dyDescent="0.25">
      <c r="A565" s="39" t="s">
        <v>172</v>
      </c>
      <c r="B565" s="52">
        <v>45516</v>
      </c>
      <c r="C565" s="39">
        <v>57</v>
      </c>
      <c r="D565" s="39">
        <v>40</v>
      </c>
    </row>
    <row r="566" spans="1:4" s="39" customFormat="1" x14ac:dyDescent="0.25">
      <c r="A566" s="39" t="s">
        <v>172</v>
      </c>
      <c r="B566" s="52">
        <v>45517</v>
      </c>
      <c r="C566" s="39">
        <v>49</v>
      </c>
      <c r="D566" s="39">
        <v>20</v>
      </c>
    </row>
    <row r="567" spans="1:4" s="39" customFormat="1" x14ac:dyDescent="0.25">
      <c r="A567" s="39" t="s">
        <v>172</v>
      </c>
      <c r="B567" s="52">
        <v>45518</v>
      </c>
      <c r="C567" s="39">
        <v>54</v>
      </c>
      <c r="D567" s="39">
        <v>18</v>
      </c>
    </row>
    <row r="568" spans="1:4" s="39" customFormat="1" x14ac:dyDescent="0.25">
      <c r="A568" s="39" t="s">
        <v>172</v>
      </c>
      <c r="B568" s="52">
        <v>45519</v>
      </c>
      <c r="C568" s="39">
        <v>50</v>
      </c>
      <c r="D568" s="39">
        <v>19</v>
      </c>
    </row>
    <row r="569" spans="1:4" s="39" customFormat="1" x14ac:dyDescent="0.25">
      <c r="A569" s="39" t="s">
        <v>172</v>
      </c>
      <c r="B569" s="52">
        <v>45520</v>
      </c>
      <c r="C569" s="39">
        <v>44</v>
      </c>
      <c r="D569" s="39">
        <v>29</v>
      </c>
    </row>
    <row r="570" spans="1:4" s="39" customFormat="1" x14ac:dyDescent="0.25">
      <c r="A570" s="39" t="s">
        <v>172</v>
      </c>
      <c r="B570" s="52">
        <v>45521</v>
      </c>
      <c r="C570" s="39">
        <v>60</v>
      </c>
      <c r="D570" s="39">
        <v>19</v>
      </c>
    </row>
    <row r="571" spans="1:4" s="39" customFormat="1" x14ac:dyDescent="0.25">
      <c r="A571" s="39" t="s">
        <v>172</v>
      </c>
      <c r="B571" s="52">
        <v>45522</v>
      </c>
      <c r="C571" s="39">
        <v>42</v>
      </c>
      <c r="D571" s="39">
        <v>15</v>
      </c>
    </row>
    <row r="572" spans="1:4" s="39" customFormat="1" x14ac:dyDescent="0.25">
      <c r="A572" s="39" t="s">
        <v>172</v>
      </c>
      <c r="B572" s="52">
        <v>45523</v>
      </c>
      <c r="C572" s="39">
        <v>42</v>
      </c>
      <c r="D572" s="39">
        <v>36</v>
      </c>
    </row>
    <row r="573" spans="1:4" s="39" customFormat="1" x14ac:dyDescent="0.25">
      <c r="A573" s="39" t="s">
        <v>172</v>
      </c>
      <c r="B573" s="52">
        <v>45524</v>
      </c>
      <c r="C573" s="39">
        <v>42</v>
      </c>
      <c r="D573" s="39">
        <v>25</v>
      </c>
    </row>
    <row r="574" spans="1:4" s="39" customFormat="1" x14ac:dyDescent="0.25">
      <c r="A574" s="39" t="s">
        <v>172</v>
      </c>
      <c r="B574" s="52">
        <v>45525</v>
      </c>
      <c r="C574" s="39">
        <v>50</v>
      </c>
      <c r="D574" s="39">
        <v>20</v>
      </c>
    </row>
    <row r="575" spans="1:4" s="39" customFormat="1" x14ac:dyDescent="0.25">
      <c r="A575" s="39" t="s">
        <v>172</v>
      </c>
      <c r="B575" s="52">
        <v>45526</v>
      </c>
      <c r="C575" s="39">
        <v>53</v>
      </c>
      <c r="D575" s="39">
        <v>28</v>
      </c>
    </row>
    <row r="576" spans="1:4" s="39" customFormat="1" x14ac:dyDescent="0.25">
      <c r="A576" s="39" t="s">
        <v>172</v>
      </c>
      <c r="B576" s="52">
        <v>45527</v>
      </c>
      <c r="C576" s="39">
        <v>51</v>
      </c>
      <c r="D576" s="39">
        <v>18</v>
      </c>
    </row>
    <row r="577" spans="1:4" s="39" customFormat="1" x14ac:dyDescent="0.25">
      <c r="A577" s="39" t="s">
        <v>172</v>
      </c>
      <c r="B577" s="52">
        <v>45528</v>
      </c>
      <c r="C577" s="39">
        <v>41</v>
      </c>
      <c r="D577" s="39">
        <v>23</v>
      </c>
    </row>
    <row r="578" spans="1:4" s="39" customFormat="1" x14ac:dyDescent="0.25">
      <c r="A578" s="39" t="s">
        <v>172</v>
      </c>
      <c r="B578" s="52">
        <v>45529</v>
      </c>
      <c r="C578" s="39">
        <v>51</v>
      </c>
      <c r="D578" s="39">
        <v>16</v>
      </c>
    </row>
    <row r="579" spans="1:4" s="39" customFormat="1" x14ac:dyDescent="0.25">
      <c r="A579" s="39" t="s">
        <v>172</v>
      </c>
      <c r="B579" s="52">
        <v>45530</v>
      </c>
      <c r="C579" s="39">
        <v>40</v>
      </c>
      <c r="D579" s="39">
        <v>38</v>
      </c>
    </row>
    <row r="580" spans="1:4" s="39" customFormat="1" x14ac:dyDescent="0.25">
      <c r="A580" s="39" t="s">
        <v>172</v>
      </c>
      <c r="B580" s="52">
        <v>45531</v>
      </c>
      <c r="C580" s="39">
        <v>56</v>
      </c>
      <c r="D580" s="39">
        <v>16</v>
      </c>
    </row>
    <row r="581" spans="1:4" s="39" customFormat="1" x14ac:dyDescent="0.25">
      <c r="A581" s="39" t="s">
        <v>172</v>
      </c>
      <c r="B581" s="52">
        <v>45532</v>
      </c>
      <c r="C581" s="39">
        <v>56</v>
      </c>
      <c r="D581" s="39">
        <v>33</v>
      </c>
    </row>
    <row r="582" spans="1:4" s="39" customFormat="1" x14ac:dyDescent="0.25">
      <c r="A582" s="39" t="s">
        <v>172</v>
      </c>
      <c r="B582" s="52">
        <v>45533</v>
      </c>
      <c r="C582" s="39">
        <v>45</v>
      </c>
      <c r="D582" s="39">
        <v>32</v>
      </c>
    </row>
    <row r="583" spans="1:4" s="39" customFormat="1" x14ac:dyDescent="0.25">
      <c r="A583" s="39" t="s">
        <v>172</v>
      </c>
      <c r="B583" s="52">
        <v>45534</v>
      </c>
      <c r="C583" s="39">
        <v>48</v>
      </c>
      <c r="D583" s="39">
        <v>39</v>
      </c>
    </row>
    <row r="584" spans="1:4" s="39" customFormat="1" x14ac:dyDescent="0.25">
      <c r="A584" s="39" t="s">
        <v>172</v>
      </c>
      <c r="B584" s="52">
        <v>45535</v>
      </c>
      <c r="C584" s="39">
        <v>53</v>
      </c>
      <c r="D584" s="39">
        <v>29</v>
      </c>
    </row>
    <row r="585" spans="1:4" s="39" customFormat="1" x14ac:dyDescent="0.25">
      <c r="A585" s="39" t="s">
        <v>172</v>
      </c>
      <c r="B585" s="52">
        <v>45536</v>
      </c>
      <c r="C585" s="39">
        <v>59</v>
      </c>
      <c r="D585" s="39">
        <v>24</v>
      </c>
    </row>
    <row r="586" spans="1:4" s="39" customFormat="1" x14ac:dyDescent="0.25">
      <c r="A586" s="39" t="s">
        <v>172</v>
      </c>
      <c r="B586" s="52">
        <v>45537</v>
      </c>
      <c r="C586" s="39">
        <v>40</v>
      </c>
      <c r="D586" s="39">
        <v>25</v>
      </c>
    </row>
    <row r="587" spans="1:4" s="39" customFormat="1" x14ac:dyDescent="0.25">
      <c r="A587" s="39" t="s">
        <v>172</v>
      </c>
      <c r="B587" s="52">
        <v>45538</v>
      </c>
      <c r="C587" s="39">
        <v>48</v>
      </c>
      <c r="D587" s="39">
        <v>25</v>
      </c>
    </row>
    <row r="588" spans="1:4" s="39" customFormat="1" x14ac:dyDescent="0.25">
      <c r="A588" s="39" t="s">
        <v>172</v>
      </c>
      <c r="B588" s="52">
        <v>45539</v>
      </c>
      <c r="C588" s="39">
        <v>50</v>
      </c>
      <c r="D588" s="39">
        <v>37</v>
      </c>
    </row>
    <row r="589" spans="1:4" s="39" customFormat="1" x14ac:dyDescent="0.25">
      <c r="A589" s="39" t="s">
        <v>172</v>
      </c>
      <c r="B589" s="52">
        <v>45540</v>
      </c>
      <c r="C589" s="39">
        <v>41</v>
      </c>
      <c r="D589" s="39">
        <v>38</v>
      </c>
    </row>
    <row r="590" spans="1:4" s="39" customFormat="1" x14ac:dyDescent="0.25">
      <c r="A590" s="39" t="s">
        <v>172</v>
      </c>
      <c r="B590" s="52">
        <v>45541</v>
      </c>
      <c r="C590" s="39">
        <v>54</v>
      </c>
      <c r="D590" s="39">
        <v>23</v>
      </c>
    </row>
    <row r="591" spans="1:4" s="39" customFormat="1" x14ac:dyDescent="0.25">
      <c r="A591" s="39" t="s">
        <v>172</v>
      </c>
      <c r="B591" s="52">
        <v>45542</v>
      </c>
      <c r="C591" s="39">
        <v>46</v>
      </c>
      <c r="D591" s="39">
        <v>27</v>
      </c>
    </row>
    <row r="592" spans="1:4" s="39" customFormat="1" x14ac:dyDescent="0.25">
      <c r="A592" s="39" t="s">
        <v>172</v>
      </c>
      <c r="B592" s="52">
        <v>45543</v>
      </c>
      <c r="C592" s="39">
        <v>53</v>
      </c>
      <c r="D592" s="39">
        <v>21</v>
      </c>
    </row>
    <row r="593" spans="1:4" s="39" customFormat="1" x14ac:dyDescent="0.25">
      <c r="A593" s="39" t="s">
        <v>172</v>
      </c>
      <c r="B593" s="52">
        <v>45544</v>
      </c>
      <c r="C593" s="39">
        <v>44</v>
      </c>
      <c r="D593" s="39">
        <v>33</v>
      </c>
    </row>
    <row r="594" spans="1:4" s="39" customFormat="1" x14ac:dyDescent="0.25">
      <c r="A594" s="39" t="s">
        <v>172</v>
      </c>
      <c r="B594" s="52">
        <v>45545</v>
      </c>
      <c r="C594" s="39">
        <v>54</v>
      </c>
      <c r="D594" s="39">
        <v>24</v>
      </c>
    </row>
    <row r="595" spans="1:4" s="39" customFormat="1" x14ac:dyDescent="0.25">
      <c r="A595" s="39" t="s">
        <v>172</v>
      </c>
      <c r="B595" s="52">
        <v>45546</v>
      </c>
      <c r="C595" s="39">
        <v>50</v>
      </c>
      <c r="D595" s="39">
        <v>21</v>
      </c>
    </row>
    <row r="596" spans="1:4" s="39" customFormat="1" x14ac:dyDescent="0.25">
      <c r="A596" s="39" t="s">
        <v>172</v>
      </c>
      <c r="B596" s="52">
        <v>45547</v>
      </c>
      <c r="C596" s="39">
        <v>51</v>
      </c>
      <c r="D596" s="39">
        <v>37</v>
      </c>
    </row>
    <row r="597" spans="1:4" s="39" customFormat="1" x14ac:dyDescent="0.25">
      <c r="A597" s="39" t="s">
        <v>172</v>
      </c>
      <c r="B597" s="52">
        <v>45548</v>
      </c>
      <c r="C597" s="39">
        <v>57</v>
      </c>
      <c r="D597" s="39">
        <v>33</v>
      </c>
    </row>
    <row r="598" spans="1:4" s="39" customFormat="1" x14ac:dyDescent="0.25">
      <c r="A598" s="39" t="s">
        <v>172</v>
      </c>
      <c r="B598" s="52">
        <v>45549</v>
      </c>
      <c r="C598" s="39">
        <v>50</v>
      </c>
      <c r="D598" s="39">
        <v>40</v>
      </c>
    </row>
    <row r="599" spans="1:4" s="39" customFormat="1" x14ac:dyDescent="0.25">
      <c r="A599" s="39" t="s">
        <v>172</v>
      </c>
      <c r="B599" s="52">
        <v>45550</v>
      </c>
      <c r="C599" s="39">
        <v>58</v>
      </c>
      <c r="D599" s="39">
        <v>15</v>
      </c>
    </row>
    <row r="600" spans="1:4" s="39" customFormat="1" x14ac:dyDescent="0.25">
      <c r="A600" s="39" t="s">
        <v>172</v>
      </c>
      <c r="B600" s="52">
        <v>45551</v>
      </c>
      <c r="C600" s="39">
        <v>55</v>
      </c>
      <c r="D600" s="39">
        <v>32</v>
      </c>
    </row>
    <row r="601" spans="1:4" s="39" customFormat="1" x14ac:dyDescent="0.25">
      <c r="A601" s="39" t="s">
        <v>172</v>
      </c>
      <c r="B601" s="52">
        <v>45552</v>
      </c>
      <c r="C601" s="39">
        <v>49</v>
      </c>
      <c r="D601" s="39">
        <v>21</v>
      </c>
    </row>
    <row r="602" spans="1:4" s="39" customFormat="1" x14ac:dyDescent="0.25">
      <c r="A602" s="39" t="s">
        <v>172</v>
      </c>
      <c r="B602" s="52">
        <v>45553</v>
      </c>
      <c r="C602" s="39">
        <v>50</v>
      </c>
      <c r="D602" s="39">
        <v>34</v>
      </c>
    </row>
    <row r="603" spans="1:4" s="39" customFormat="1" x14ac:dyDescent="0.25">
      <c r="A603" s="39" t="s">
        <v>172</v>
      </c>
      <c r="B603" s="52">
        <v>45554</v>
      </c>
      <c r="C603" s="39">
        <v>42</v>
      </c>
      <c r="D603" s="39">
        <v>30</v>
      </c>
    </row>
    <row r="604" spans="1:4" s="39" customFormat="1" x14ac:dyDescent="0.25">
      <c r="A604" s="39" t="s">
        <v>172</v>
      </c>
      <c r="B604" s="52">
        <v>45555</v>
      </c>
      <c r="C604" s="39">
        <v>57</v>
      </c>
      <c r="D604" s="39">
        <v>19</v>
      </c>
    </row>
    <row r="605" spans="1:4" s="39" customFormat="1" x14ac:dyDescent="0.25">
      <c r="A605" s="39" t="s">
        <v>172</v>
      </c>
      <c r="B605" s="52">
        <v>45556</v>
      </c>
      <c r="C605" s="39">
        <v>51</v>
      </c>
      <c r="D605" s="39">
        <v>26</v>
      </c>
    </row>
    <row r="606" spans="1:4" s="39" customFormat="1" x14ac:dyDescent="0.25">
      <c r="A606" s="39" t="s">
        <v>172</v>
      </c>
      <c r="B606" s="52">
        <v>45557</v>
      </c>
      <c r="C606" s="39">
        <v>42</v>
      </c>
      <c r="D606" s="39">
        <v>39</v>
      </c>
    </row>
    <row r="607" spans="1:4" s="39" customFormat="1" x14ac:dyDescent="0.25">
      <c r="A607" s="39" t="s">
        <v>172</v>
      </c>
      <c r="B607" s="52">
        <v>45558</v>
      </c>
      <c r="C607" s="39">
        <v>59</v>
      </c>
      <c r="D607" s="39">
        <v>40</v>
      </c>
    </row>
    <row r="608" spans="1:4" s="39" customFormat="1" x14ac:dyDescent="0.25">
      <c r="A608" s="39" t="s">
        <v>172</v>
      </c>
      <c r="B608" s="52">
        <v>45559</v>
      </c>
      <c r="C608" s="39">
        <v>46</v>
      </c>
      <c r="D608" s="39">
        <v>24</v>
      </c>
    </row>
    <row r="609" spans="1:4" s="39" customFormat="1" x14ac:dyDescent="0.25">
      <c r="A609" s="39" t="s">
        <v>172</v>
      </c>
      <c r="B609" s="52">
        <v>45560</v>
      </c>
      <c r="C609" s="39">
        <v>44</v>
      </c>
      <c r="D609" s="39">
        <v>21</v>
      </c>
    </row>
    <row r="610" spans="1:4" s="39" customFormat="1" x14ac:dyDescent="0.25">
      <c r="A610" s="39" t="s">
        <v>172</v>
      </c>
      <c r="B610" s="52">
        <v>45561</v>
      </c>
      <c r="C610" s="39">
        <v>42</v>
      </c>
      <c r="D610" s="39">
        <v>27</v>
      </c>
    </row>
    <row r="611" spans="1:4" s="39" customFormat="1" x14ac:dyDescent="0.25">
      <c r="A611" s="39" t="s">
        <v>172</v>
      </c>
      <c r="B611" s="52">
        <v>45562</v>
      </c>
      <c r="C611" s="39">
        <v>59</v>
      </c>
      <c r="D611" s="39">
        <v>25</v>
      </c>
    </row>
    <row r="612" spans="1:4" s="39" customFormat="1" x14ac:dyDescent="0.25">
      <c r="A612" s="39" t="s">
        <v>172</v>
      </c>
      <c r="B612" s="52">
        <v>45563</v>
      </c>
      <c r="C612" s="39">
        <v>42</v>
      </c>
      <c r="D612" s="39">
        <v>19</v>
      </c>
    </row>
    <row r="613" spans="1:4" s="39" customFormat="1" x14ac:dyDescent="0.25">
      <c r="A613" s="39" t="s">
        <v>172</v>
      </c>
      <c r="B613" s="52">
        <v>45564</v>
      </c>
      <c r="C613" s="39">
        <v>57</v>
      </c>
      <c r="D613" s="39">
        <v>40</v>
      </c>
    </row>
    <row r="614" spans="1:4" s="39" customFormat="1" x14ac:dyDescent="0.25">
      <c r="A614" s="39" t="s">
        <v>172</v>
      </c>
      <c r="B614" s="52">
        <v>45565</v>
      </c>
      <c r="C614" s="39">
        <v>47</v>
      </c>
      <c r="D614" s="39">
        <v>40</v>
      </c>
    </row>
    <row r="615" spans="1:4" s="39" customFormat="1" x14ac:dyDescent="0.25">
      <c r="A615" s="39" t="s">
        <v>172</v>
      </c>
      <c r="B615" s="52">
        <v>45566</v>
      </c>
      <c r="C615" s="39">
        <v>55</v>
      </c>
      <c r="D615" s="39">
        <v>35</v>
      </c>
    </row>
    <row r="616" spans="1:4" s="39" customFormat="1" x14ac:dyDescent="0.25">
      <c r="A616" s="39" t="s">
        <v>172</v>
      </c>
      <c r="B616" s="52">
        <v>45567</v>
      </c>
      <c r="C616" s="39">
        <v>48</v>
      </c>
      <c r="D616" s="39">
        <v>15</v>
      </c>
    </row>
    <row r="617" spans="1:4" s="39" customFormat="1" x14ac:dyDescent="0.25">
      <c r="A617" s="39" t="s">
        <v>172</v>
      </c>
      <c r="B617" s="52">
        <v>45568</v>
      </c>
      <c r="C617" s="39">
        <v>50</v>
      </c>
      <c r="D617" s="39">
        <v>37</v>
      </c>
    </row>
    <row r="618" spans="1:4" s="39" customFormat="1" x14ac:dyDescent="0.25">
      <c r="A618" s="39" t="s">
        <v>172</v>
      </c>
      <c r="B618" s="52">
        <v>45569</v>
      </c>
      <c r="C618" s="39">
        <v>53</v>
      </c>
      <c r="D618" s="39">
        <v>33</v>
      </c>
    </row>
    <row r="619" spans="1:4" s="39" customFormat="1" x14ac:dyDescent="0.25">
      <c r="A619" s="39" t="s">
        <v>172</v>
      </c>
      <c r="B619" s="52">
        <v>45570</v>
      </c>
      <c r="C619" s="39">
        <v>50</v>
      </c>
      <c r="D619" s="39">
        <v>27</v>
      </c>
    </row>
    <row r="620" spans="1:4" s="39" customFormat="1" x14ac:dyDescent="0.25">
      <c r="A620" s="39" t="s">
        <v>172</v>
      </c>
      <c r="B620" s="52">
        <v>45571</v>
      </c>
      <c r="C620" s="39">
        <v>60</v>
      </c>
      <c r="D620" s="39">
        <v>20</v>
      </c>
    </row>
    <row r="621" spans="1:4" s="39" customFormat="1" x14ac:dyDescent="0.25">
      <c r="A621" s="39" t="s">
        <v>172</v>
      </c>
      <c r="B621" s="52">
        <v>45572</v>
      </c>
      <c r="C621" s="39">
        <v>47</v>
      </c>
      <c r="D621" s="39">
        <v>31</v>
      </c>
    </row>
    <row r="622" spans="1:4" s="39" customFormat="1" x14ac:dyDescent="0.25">
      <c r="A622" s="39" t="s">
        <v>172</v>
      </c>
      <c r="B622" s="52">
        <v>45573</v>
      </c>
      <c r="C622" s="39">
        <v>40</v>
      </c>
      <c r="D622" s="39">
        <v>33</v>
      </c>
    </row>
    <row r="623" spans="1:4" s="39" customFormat="1" x14ac:dyDescent="0.25">
      <c r="A623" s="39" t="s">
        <v>172</v>
      </c>
      <c r="B623" s="52">
        <v>45574</v>
      </c>
      <c r="C623" s="39">
        <v>41</v>
      </c>
      <c r="D623" s="39">
        <v>26</v>
      </c>
    </row>
    <row r="624" spans="1:4" s="39" customFormat="1" x14ac:dyDescent="0.25">
      <c r="A624" s="39" t="s">
        <v>172</v>
      </c>
      <c r="B624" s="52">
        <v>45575</v>
      </c>
      <c r="C624" s="39">
        <v>60</v>
      </c>
      <c r="D624" s="39">
        <v>32</v>
      </c>
    </row>
    <row r="625" spans="1:4" s="39" customFormat="1" x14ac:dyDescent="0.25">
      <c r="A625" s="39" t="s">
        <v>172</v>
      </c>
      <c r="B625" s="52">
        <v>45576</v>
      </c>
      <c r="C625" s="39">
        <v>59</v>
      </c>
      <c r="D625" s="39">
        <v>21</v>
      </c>
    </row>
    <row r="626" spans="1:4" s="39" customFormat="1" x14ac:dyDescent="0.25">
      <c r="A626" s="39" t="s">
        <v>172</v>
      </c>
      <c r="B626" s="52">
        <v>45577</v>
      </c>
      <c r="C626" s="39">
        <v>47</v>
      </c>
      <c r="D626" s="39">
        <v>25</v>
      </c>
    </row>
    <row r="627" spans="1:4" s="39" customFormat="1" x14ac:dyDescent="0.25">
      <c r="A627" s="39" t="s">
        <v>172</v>
      </c>
      <c r="B627" s="52">
        <v>45578</v>
      </c>
      <c r="C627" s="39">
        <v>45</v>
      </c>
      <c r="D627" s="39">
        <v>40</v>
      </c>
    </row>
    <row r="628" spans="1:4" s="39" customFormat="1" x14ac:dyDescent="0.25">
      <c r="A628" s="39" t="s">
        <v>172</v>
      </c>
      <c r="B628" s="52">
        <v>45579</v>
      </c>
      <c r="C628" s="39">
        <v>51</v>
      </c>
      <c r="D628" s="39">
        <v>20</v>
      </c>
    </row>
    <row r="629" spans="1:4" s="39" customFormat="1" x14ac:dyDescent="0.25">
      <c r="A629" s="39" t="s">
        <v>172</v>
      </c>
      <c r="B629" s="52">
        <v>45580</v>
      </c>
      <c r="C629" s="39">
        <v>40</v>
      </c>
      <c r="D629" s="39">
        <v>32</v>
      </c>
    </row>
    <row r="630" spans="1:4" s="39" customFormat="1" x14ac:dyDescent="0.25">
      <c r="A630" s="39" t="s">
        <v>172</v>
      </c>
      <c r="B630" s="52">
        <v>45581</v>
      </c>
      <c r="C630" s="39">
        <v>55</v>
      </c>
      <c r="D630" s="39">
        <v>18</v>
      </c>
    </row>
    <row r="631" spans="1:4" s="39" customFormat="1" x14ac:dyDescent="0.25">
      <c r="A631" s="39" t="s">
        <v>172</v>
      </c>
      <c r="B631" s="52">
        <v>45582</v>
      </c>
      <c r="C631" s="39">
        <v>44</v>
      </c>
      <c r="D631" s="39">
        <v>17</v>
      </c>
    </row>
    <row r="632" spans="1:4" s="39" customFormat="1" x14ac:dyDescent="0.25">
      <c r="A632" s="39" t="s">
        <v>172</v>
      </c>
      <c r="B632" s="52">
        <v>45583</v>
      </c>
      <c r="C632" s="39">
        <v>45</v>
      </c>
      <c r="D632" s="39">
        <v>21</v>
      </c>
    </row>
    <row r="633" spans="1:4" s="39" customFormat="1" x14ac:dyDescent="0.25">
      <c r="A633" s="39" t="s">
        <v>172</v>
      </c>
      <c r="B633" s="52">
        <v>45584</v>
      </c>
      <c r="C633" s="39">
        <v>43</v>
      </c>
      <c r="D633" s="39">
        <v>28</v>
      </c>
    </row>
    <row r="634" spans="1:4" s="39" customFormat="1" x14ac:dyDescent="0.25">
      <c r="A634" s="39" t="s">
        <v>172</v>
      </c>
      <c r="B634" s="52">
        <v>45585</v>
      </c>
      <c r="C634" s="39">
        <v>42</v>
      </c>
      <c r="D634" s="39">
        <v>32</v>
      </c>
    </row>
    <row r="635" spans="1:4" s="39" customFormat="1" x14ac:dyDescent="0.25">
      <c r="A635" s="39" t="s">
        <v>172</v>
      </c>
      <c r="B635" s="52">
        <v>45586</v>
      </c>
      <c r="C635" s="39">
        <v>45</v>
      </c>
      <c r="D635" s="39">
        <v>18</v>
      </c>
    </row>
    <row r="636" spans="1:4" s="39" customFormat="1" x14ac:dyDescent="0.25">
      <c r="A636" s="39" t="s">
        <v>172</v>
      </c>
      <c r="B636" s="52">
        <v>45587</v>
      </c>
      <c r="C636" s="39">
        <v>42</v>
      </c>
      <c r="D636" s="39">
        <v>23</v>
      </c>
    </row>
    <row r="637" spans="1:4" s="39" customFormat="1" x14ac:dyDescent="0.25">
      <c r="A637" s="39" t="s">
        <v>172</v>
      </c>
      <c r="B637" s="52">
        <v>45588</v>
      </c>
      <c r="C637" s="39">
        <v>54</v>
      </c>
      <c r="D637" s="39">
        <v>17</v>
      </c>
    </row>
    <row r="638" spans="1:4" s="39" customFormat="1" x14ac:dyDescent="0.25">
      <c r="A638" s="39" t="s">
        <v>172</v>
      </c>
      <c r="B638" s="52">
        <v>45589</v>
      </c>
      <c r="C638" s="39">
        <v>51</v>
      </c>
      <c r="D638" s="39">
        <v>35</v>
      </c>
    </row>
    <row r="639" spans="1:4" s="39" customFormat="1" x14ac:dyDescent="0.25">
      <c r="A639" s="39" t="s">
        <v>172</v>
      </c>
      <c r="B639" s="52">
        <v>45590</v>
      </c>
      <c r="C639" s="39">
        <v>41</v>
      </c>
      <c r="D639" s="39">
        <v>24</v>
      </c>
    </row>
    <row r="640" spans="1:4" s="39" customFormat="1" x14ac:dyDescent="0.25">
      <c r="A640" s="39" t="s">
        <v>172</v>
      </c>
      <c r="B640" s="52">
        <v>45591</v>
      </c>
      <c r="C640" s="39">
        <v>60</v>
      </c>
      <c r="D640" s="39">
        <v>28</v>
      </c>
    </row>
    <row r="641" spans="1:4" s="39" customFormat="1" x14ac:dyDescent="0.25">
      <c r="A641" s="39" t="s">
        <v>172</v>
      </c>
      <c r="B641" s="52">
        <v>45592</v>
      </c>
      <c r="C641" s="39">
        <v>57</v>
      </c>
      <c r="D641" s="39">
        <v>32</v>
      </c>
    </row>
    <row r="642" spans="1:4" s="39" customFormat="1" x14ac:dyDescent="0.25">
      <c r="A642" s="39" t="s">
        <v>172</v>
      </c>
      <c r="B642" s="52">
        <v>45593</v>
      </c>
      <c r="C642" s="39">
        <v>51</v>
      </c>
      <c r="D642" s="39">
        <v>31</v>
      </c>
    </row>
    <row r="643" spans="1:4" s="39" customFormat="1" x14ac:dyDescent="0.25">
      <c r="A643" s="39" t="s">
        <v>172</v>
      </c>
      <c r="B643" s="52">
        <v>45594</v>
      </c>
      <c r="C643" s="39">
        <v>55</v>
      </c>
      <c r="D643" s="39">
        <v>35</v>
      </c>
    </row>
    <row r="644" spans="1:4" s="39" customFormat="1" x14ac:dyDescent="0.25">
      <c r="A644" s="39" t="s">
        <v>172</v>
      </c>
      <c r="B644" s="52">
        <v>45595</v>
      </c>
      <c r="C644" s="39">
        <v>45</v>
      </c>
      <c r="D644" s="39">
        <v>21</v>
      </c>
    </row>
    <row r="645" spans="1:4" s="39" customFormat="1" x14ac:dyDescent="0.25">
      <c r="A645" s="39" t="s">
        <v>172</v>
      </c>
      <c r="B645" s="52">
        <v>45596</v>
      </c>
      <c r="C645" s="39">
        <v>54</v>
      </c>
      <c r="D645" s="39">
        <v>33</v>
      </c>
    </row>
    <row r="646" spans="1:4" s="39" customFormat="1" x14ac:dyDescent="0.25">
      <c r="A646" s="39" t="s">
        <v>172</v>
      </c>
      <c r="B646" s="52">
        <v>45597</v>
      </c>
      <c r="C646" s="39">
        <v>41</v>
      </c>
      <c r="D646" s="39">
        <v>36</v>
      </c>
    </row>
    <row r="647" spans="1:4" s="39" customFormat="1" x14ac:dyDescent="0.25">
      <c r="A647" s="39" t="s">
        <v>172</v>
      </c>
      <c r="B647" s="52">
        <v>45598</v>
      </c>
      <c r="C647" s="39">
        <v>47</v>
      </c>
      <c r="D647" s="39">
        <v>33</v>
      </c>
    </row>
    <row r="648" spans="1:4" s="39" customFormat="1" x14ac:dyDescent="0.25">
      <c r="A648" s="39" t="s">
        <v>172</v>
      </c>
      <c r="B648" s="52">
        <v>45599</v>
      </c>
      <c r="C648" s="39">
        <v>46</v>
      </c>
      <c r="D648" s="39">
        <v>23</v>
      </c>
    </row>
    <row r="649" spans="1:4" s="39" customFormat="1" x14ac:dyDescent="0.25">
      <c r="A649" s="39" t="s">
        <v>172</v>
      </c>
      <c r="B649" s="52">
        <v>45600</v>
      </c>
      <c r="C649" s="39">
        <v>59</v>
      </c>
      <c r="D649" s="39">
        <v>38</v>
      </c>
    </row>
    <row r="650" spans="1:4" s="39" customFormat="1" x14ac:dyDescent="0.25">
      <c r="A650" s="39" t="s">
        <v>172</v>
      </c>
      <c r="B650" s="52">
        <v>45601</v>
      </c>
      <c r="C650" s="39">
        <v>42</v>
      </c>
      <c r="D650" s="39">
        <v>23</v>
      </c>
    </row>
    <row r="651" spans="1:4" s="39" customFormat="1" x14ac:dyDescent="0.25">
      <c r="A651" s="39" t="s">
        <v>172</v>
      </c>
      <c r="B651" s="52">
        <v>45602</v>
      </c>
      <c r="C651" s="39">
        <v>52</v>
      </c>
      <c r="D651" s="39">
        <v>34</v>
      </c>
    </row>
    <row r="652" spans="1:4" s="39" customFormat="1" x14ac:dyDescent="0.25">
      <c r="A652" s="39" t="s">
        <v>172</v>
      </c>
      <c r="B652" s="52">
        <v>45603</v>
      </c>
      <c r="C652" s="39">
        <v>43</v>
      </c>
      <c r="D652" s="39">
        <v>28</v>
      </c>
    </row>
    <row r="653" spans="1:4" s="39" customFormat="1" x14ac:dyDescent="0.25">
      <c r="A653" s="39" t="s">
        <v>172</v>
      </c>
      <c r="B653" s="52">
        <v>45604</v>
      </c>
      <c r="C653" s="39">
        <v>60</v>
      </c>
      <c r="D653" s="39">
        <v>37</v>
      </c>
    </row>
    <row r="654" spans="1:4" s="39" customFormat="1" x14ac:dyDescent="0.25">
      <c r="A654" s="39" t="s">
        <v>172</v>
      </c>
      <c r="B654" s="52">
        <v>45605</v>
      </c>
      <c r="C654" s="39">
        <v>55</v>
      </c>
      <c r="D654" s="39">
        <v>30</v>
      </c>
    </row>
    <row r="655" spans="1:4" s="39" customFormat="1" x14ac:dyDescent="0.25">
      <c r="A655" s="39" t="s">
        <v>172</v>
      </c>
      <c r="B655" s="52">
        <v>45606</v>
      </c>
      <c r="C655" s="39">
        <v>50</v>
      </c>
      <c r="D655" s="39">
        <v>31</v>
      </c>
    </row>
    <row r="656" spans="1:4" s="39" customFormat="1" x14ac:dyDescent="0.25">
      <c r="A656" s="39" t="s">
        <v>172</v>
      </c>
      <c r="B656" s="52">
        <v>45607</v>
      </c>
      <c r="C656" s="39">
        <v>44</v>
      </c>
      <c r="D656" s="39">
        <v>24</v>
      </c>
    </row>
    <row r="657" spans="1:4" s="39" customFormat="1" x14ac:dyDescent="0.25">
      <c r="A657" s="39" t="s">
        <v>172</v>
      </c>
      <c r="B657" s="52">
        <v>45608</v>
      </c>
      <c r="C657" s="39">
        <v>42</v>
      </c>
      <c r="D657" s="39">
        <v>25</v>
      </c>
    </row>
    <row r="658" spans="1:4" s="39" customFormat="1" x14ac:dyDescent="0.25">
      <c r="A658" s="39" t="s">
        <v>172</v>
      </c>
      <c r="B658" s="52">
        <v>45609</v>
      </c>
      <c r="C658" s="39">
        <v>43</v>
      </c>
      <c r="D658" s="39">
        <v>40</v>
      </c>
    </row>
    <row r="659" spans="1:4" s="39" customFormat="1" x14ac:dyDescent="0.25">
      <c r="A659" s="39" t="s">
        <v>172</v>
      </c>
      <c r="B659" s="52">
        <v>45610</v>
      </c>
      <c r="C659" s="39">
        <v>43</v>
      </c>
      <c r="D659" s="39">
        <v>16</v>
      </c>
    </row>
    <row r="660" spans="1:4" s="39" customFormat="1" x14ac:dyDescent="0.25">
      <c r="A660" s="39" t="s">
        <v>172</v>
      </c>
      <c r="B660" s="52">
        <v>45611</v>
      </c>
      <c r="C660" s="39">
        <v>60</v>
      </c>
      <c r="D660" s="39">
        <v>21</v>
      </c>
    </row>
    <row r="661" spans="1:4" s="39" customFormat="1" x14ac:dyDescent="0.25">
      <c r="A661" s="39" t="s">
        <v>172</v>
      </c>
      <c r="B661" s="52">
        <v>45612</v>
      </c>
      <c r="C661" s="39">
        <v>53</v>
      </c>
      <c r="D661" s="39">
        <v>15</v>
      </c>
    </row>
    <row r="662" spans="1:4" s="39" customFormat="1" x14ac:dyDescent="0.25">
      <c r="A662" s="39" t="s">
        <v>172</v>
      </c>
      <c r="B662" s="52">
        <v>45613</v>
      </c>
      <c r="C662" s="39">
        <v>49</v>
      </c>
      <c r="D662" s="39">
        <v>34</v>
      </c>
    </row>
    <row r="663" spans="1:4" s="39" customFormat="1" x14ac:dyDescent="0.25">
      <c r="A663" s="39" t="s">
        <v>172</v>
      </c>
      <c r="B663" s="52">
        <v>45614</v>
      </c>
      <c r="C663" s="39">
        <v>41</v>
      </c>
      <c r="D663" s="39">
        <v>27</v>
      </c>
    </row>
    <row r="664" spans="1:4" s="39" customFormat="1" x14ac:dyDescent="0.25">
      <c r="A664" s="39" t="s">
        <v>172</v>
      </c>
      <c r="B664" s="52">
        <v>45615</v>
      </c>
      <c r="C664" s="39">
        <v>56</v>
      </c>
      <c r="D664" s="39">
        <v>23</v>
      </c>
    </row>
    <row r="665" spans="1:4" s="39" customFormat="1" x14ac:dyDescent="0.25">
      <c r="A665" s="39" t="s">
        <v>172</v>
      </c>
      <c r="B665" s="52">
        <v>45616</v>
      </c>
      <c r="C665" s="39">
        <v>53</v>
      </c>
      <c r="D665" s="39">
        <v>21</v>
      </c>
    </row>
    <row r="666" spans="1:4" s="39" customFormat="1" x14ac:dyDescent="0.25">
      <c r="A666" s="39" t="s">
        <v>172</v>
      </c>
      <c r="B666" s="52">
        <v>45617</v>
      </c>
      <c r="C666" s="39">
        <v>54</v>
      </c>
      <c r="D666" s="39">
        <v>15</v>
      </c>
    </row>
    <row r="667" spans="1:4" s="39" customFormat="1" x14ac:dyDescent="0.25">
      <c r="A667" s="39" t="s">
        <v>172</v>
      </c>
      <c r="B667" s="52">
        <v>45618</v>
      </c>
      <c r="C667" s="39">
        <v>46</v>
      </c>
      <c r="D667" s="39">
        <v>17</v>
      </c>
    </row>
    <row r="668" spans="1:4" s="39" customFormat="1" x14ac:dyDescent="0.25">
      <c r="A668" s="39" t="s">
        <v>172</v>
      </c>
      <c r="B668" s="52">
        <v>45619</v>
      </c>
      <c r="C668" s="39">
        <v>49</v>
      </c>
      <c r="D668" s="39">
        <v>24</v>
      </c>
    </row>
    <row r="669" spans="1:4" s="39" customFormat="1" x14ac:dyDescent="0.25">
      <c r="A669" s="39" t="s">
        <v>172</v>
      </c>
      <c r="B669" s="52">
        <v>45620</v>
      </c>
      <c r="C669" s="39">
        <v>46</v>
      </c>
      <c r="D669" s="39">
        <v>22</v>
      </c>
    </row>
    <row r="670" spans="1:4" s="39" customFormat="1" x14ac:dyDescent="0.25">
      <c r="A670" s="39" t="s">
        <v>172</v>
      </c>
      <c r="B670" s="52">
        <v>45621</v>
      </c>
      <c r="C670" s="39">
        <v>49</v>
      </c>
      <c r="D670" s="39">
        <v>30</v>
      </c>
    </row>
    <row r="671" spans="1:4" s="39" customFormat="1" x14ac:dyDescent="0.25">
      <c r="A671" s="39" t="s">
        <v>172</v>
      </c>
      <c r="B671" s="52">
        <v>45622</v>
      </c>
      <c r="C671" s="39">
        <v>46</v>
      </c>
      <c r="D671" s="39">
        <v>22</v>
      </c>
    </row>
    <row r="672" spans="1:4" s="39" customFormat="1" x14ac:dyDescent="0.25">
      <c r="A672" s="39" t="s">
        <v>172</v>
      </c>
      <c r="B672" s="52">
        <v>45623</v>
      </c>
      <c r="C672" s="39">
        <v>57</v>
      </c>
      <c r="D672" s="39">
        <v>33</v>
      </c>
    </row>
    <row r="673" spans="1:4" s="39" customFormat="1" x14ac:dyDescent="0.25">
      <c r="A673" s="39" t="s">
        <v>172</v>
      </c>
      <c r="B673" s="52">
        <v>45624</v>
      </c>
      <c r="C673" s="39">
        <v>53</v>
      </c>
      <c r="D673" s="39">
        <v>23</v>
      </c>
    </row>
    <row r="674" spans="1:4" s="39" customFormat="1" x14ac:dyDescent="0.25">
      <c r="A674" s="39" t="s">
        <v>172</v>
      </c>
      <c r="B674" s="52">
        <v>45625</v>
      </c>
      <c r="C674" s="39">
        <v>54</v>
      </c>
      <c r="D674" s="39">
        <v>33</v>
      </c>
    </row>
    <row r="675" spans="1:4" s="39" customFormat="1" x14ac:dyDescent="0.25">
      <c r="A675" s="39" t="s">
        <v>172</v>
      </c>
      <c r="B675" s="52">
        <v>45626</v>
      </c>
      <c r="C675" s="39">
        <v>48</v>
      </c>
      <c r="D675" s="39">
        <v>27</v>
      </c>
    </row>
    <row r="676" spans="1:4" s="39" customFormat="1" x14ac:dyDescent="0.25">
      <c r="A676" s="39" t="s">
        <v>172</v>
      </c>
      <c r="B676" s="52">
        <v>45627</v>
      </c>
      <c r="C676" s="39">
        <v>59</v>
      </c>
      <c r="D676" s="39">
        <v>32</v>
      </c>
    </row>
    <row r="677" spans="1:4" s="39" customFormat="1" x14ac:dyDescent="0.25">
      <c r="A677" s="39" t="s">
        <v>172</v>
      </c>
      <c r="B677" s="52">
        <v>45628</v>
      </c>
      <c r="C677" s="39">
        <v>42</v>
      </c>
      <c r="D677" s="39">
        <v>31</v>
      </c>
    </row>
    <row r="678" spans="1:4" s="39" customFormat="1" x14ac:dyDescent="0.25">
      <c r="A678" s="39" t="s">
        <v>172</v>
      </c>
      <c r="B678" s="52">
        <v>45629</v>
      </c>
      <c r="C678" s="39">
        <v>59</v>
      </c>
      <c r="D678" s="39">
        <v>16</v>
      </c>
    </row>
    <row r="679" spans="1:4" s="39" customFormat="1" x14ac:dyDescent="0.25">
      <c r="A679" s="39" t="s">
        <v>172</v>
      </c>
      <c r="B679" s="52">
        <v>45630</v>
      </c>
      <c r="C679" s="39">
        <v>43</v>
      </c>
      <c r="D679" s="39">
        <v>19</v>
      </c>
    </row>
    <row r="680" spans="1:4" s="39" customFormat="1" x14ac:dyDescent="0.25">
      <c r="A680" s="39" t="s">
        <v>172</v>
      </c>
      <c r="B680" s="52">
        <v>45631</v>
      </c>
      <c r="C680" s="39">
        <v>53</v>
      </c>
      <c r="D680" s="39">
        <v>30</v>
      </c>
    </row>
    <row r="681" spans="1:4" s="39" customFormat="1" x14ac:dyDescent="0.25">
      <c r="A681" s="39" t="s">
        <v>172</v>
      </c>
      <c r="B681" s="52">
        <v>45632</v>
      </c>
      <c r="C681" s="39">
        <v>49</v>
      </c>
      <c r="D681" s="39">
        <v>31</v>
      </c>
    </row>
    <row r="682" spans="1:4" s="39" customFormat="1" x14ac:dyDescent="0.25">
      <c r="A682" s="39" t="s">
        <v>173</v>
      </c>
      <c r="B682" s="52">
        <v>45292</v>
      </c>
      <c r="C682" s="39">
        <v>41</v>
      </c>
      <c r="D682" s="39">
        <v>35</v>
      </c>
    </row>
    <row r="683" spans="1:4" s="39" customFormat="1" x14ac:dyDescent="0.25">
      <c r="A683" s="39" t="s">
        <v>173</v>
      </c>
      <c r="B683" s="52">
        <v>45293</v>
      </c>
      <c r="C683" s="39">
        <v>41</v>
      </c>
      <c r="D683" s="39">
        <v>32</v>
      </c>
    </row>
    <row r="684" spans="1:4" s="39" customFormat="1" x14ac:dyDescent="0.25">
      <c r="A684" s="39" t="s">
        <v>173</v>
      </c>
      <c r="B684" s="52">
        <v>45294</v>
      </c>
      <c r="C684" s="39">
        <v>47</v>
      </c>
      <c r="D684" s="39">
        <v>29</v>
      </c>
    </row>
    <row r="685" spans="1:4" s="39" customFormat="1" x14ac:dyDescent="0.25">
      <c r="A685" s="39" t="s">
        <v>173</v>
      </c>
      <c r="B685" s="52">
        <v>45295</v>
      </c>
      <c r="C685" s="39">
        <v>34</v>
      </c>
      <c r="D685" s="39">
        <v>22</v>
      </c>
    </row>
    <row r="686" spans="1:4" s="39" customFormat="1" x14ac:dyDescent="0.25">
      <c r="A686" s="39" t="s">
        <v>173</v>
      </c>
      <c r="B686" s="52">
        <v>45296</v>
      </c>
      <c r="C686" s="39">
        <v>41</v>
      </c>
      <c r="D686" s="39">
        <v>20</v>
      </c>
    </row>
    <row r="687" spans="1:4" s="39" customFormat="1" x14ac:dyDescent="0.25">
      <c r="A687" s="39" t="s">
        <v>173</v>
      </c>
      <c r="B687" s="52">
        <v>45297</v>
      </c>
      <c r="C687" s="39">
        <v>36</v>
      </c>
      <c r="D687" s="39">
        <v>28</v>
      </c>
    </row>
    <row r="688" spans="1:4" s="39" customFormat="1" x14ac:dyDescent="0.25">
      <c r="A688" s="39" t="s">
        <v>173</v>
      </c>
      <c r="B688" s="52">
        <v>45298</v>
      </c>
      <c r="C688" s="39">
        <v>47</v>
      </c>
      <c r="D688" s="39">
        <v>20</v>
      </c>
    </row>
    <row r="689" spans="1:4" s="39" customFormat="1" x14ac:dyDescent="0.25">
      <c r="A689" s="39" t="s">
        <v>173</v>
      </c>
      <c r="B689" s="52">
        <v>45299</v>
      </c>
      <c r="C689" s="39">
        <v>49</v>
      </c>
      <c r="D689" s="39">
        <v>26</v>
      </c>
    </row>
    <row r="690" spans="1:4" s="39" customFormat="1" x14ac:dyDescent="0.25">
      <c r="A690" s="39" t="s">
        <v>173</v>
      </c>
      <c r="B690" s="52">
        <v>45300</v>
      </c>
      <c r="C690" s="39">
        <v>42</v>
      </c>
      <c r="D690" s="39">
        <v>34</v>
      </c>
    </row>
    <row r="691" spans="1:4" s="39" customFormat="1" x14ac:dyDescent="0.25">
      <c r="A691" s="39" t="s">
        <v>173</v>
      </c>
      <c r="B691" s="52">
        <v>45301</v>
      </c>
      <c r="C691" s="39">
        <v>36</v>
      </c>
      <c r="D691" s="39">
        <v>31</v>
      </c>
    </row>
    <row r="692" spans="1:4" s="39" customFormat="1" x14ac:dyDescent="0.25">
      <c r="A692" s="39" t="s">
        <v>173</v>
      </c>
      <c r="B692" s="52">
        <v>45302</v>
      </c>
      <c r="C692" s="39">
        <v>46</v>
      </c>
      <c r="D692" s="39">
        <v>22</v>
      </c>
    </row>
    <row r="693" spans="1:4" s="39" customFormat="1" x14ac:dyDescent="0.25">
      <c r="A693" s="39" t="s">
        <v>173</v>
      </c>
      <c r="B693" s="52">
        <v>45303</v>
      </c>
      <c r="C693" s="39">
        <v>31</v>
      </c>
      <c r="D693" s="39">
        <v>23</v>
      </c>
    </row>
    <row r="694" spans="1:4" s="39" customFormat="1" x14ac:dyDescent="0.25">
      <c r="A694" s="39" t="s">
        <v>173</v>
      </c>
      <c r="B694" s="52">
        <v>45304</v>
      </c>
      <c r="C694" s="39">
        <v>41</v>
      </c>
      <c r="D694" s="39">
        <v>33</v>
      </c>
    </row>
    <row r="695" spans="1:4" s="39" customFormat="1" x14ac:dyDescent="0.25">
      <c r="A695" s="39" t="s">
        <v>173</v>
      </c>
      <c r="B695" s="52">
        <v>45305</v>
      </c>
      <c r="C695" s="39">
        <v>44</v>
      </c>
      <c r="D695" s="39">
        <v>27</v>
      </c>
    </row>
    <row r="696" spans="1:4" s="39" customFormat="1" x14ac:dyDescent="0.25">
      <c r="A696" s="39" t="s">
        <v>173</v>
      </c>
      <c r="B696" s="52">
        <v>45306</v>
      </c>
      <c r="C696" s="39">
        <v>40</v>
      </c>
      <c r="D696" s="39">
        <v>31</v>
      </c>
    </row>
    <row r="697" spans="1:4" s="39" customFormat="1" x14ac:dyDescent="0.25">
      <c r="A697" s="39" t="s">
        <v>173</v>
      </c>
      <c r="B697" s="52">
        <v>45307</v>
      </c>
      <c r="C697" s="39">
        <v>39</v>
      </c>
      <c r="D697" s="39">
        <v>23</v>
      </c>
    </row>
    <row r="698" spans="1:4" s="39" customFormat="1" x14ac:dyDescent="0.25">
      <c r="A698" s="39" t="s">
        <v>173</v>
      </c>
      <c r="B698" s="52">
        <v>45308</v>
      </c>
      <c r="C698" s="39">
        <v>49</v>
      </c>
      <c r="D698" s="39">
        <v>33</v>
      </c>
    </row>
    <row r="699" spans="1:4" s="39" customFormat="1" x14ac:dyDescent="0.25">
      <c r="A699" s="39" t="s">
        <v>173</v>
      </c>
      <c r="B699" s="52">
        <v>45309</v>
      </c>
      <c r="C699" s="39">
        <v>45</v>
      </c>
      <c r="D699" s="39">
        <v>31</v>
      </c>
    </row>
    <row r="700" spans="1:4" s="39" customFormat="1" x14ac:dyDescent="0.25">
      <c r="A700" s="39" t="s">
        <v>173</v>
      </c>
      <c r="B700" s="52">
        <v>45310</v>
      </c>
      <c r="C700" s="39">
        <v>38</v>
      </c>
      <c r="D700" s="39">
        <v>33</v>
      </c>
    </row>
    <row r="701" spans="1:4" s="39" customFormat="1" x14ac:dyDescent="0.25">
      <c r="A701" s="39" t="s">
        <v>173</v>
      </c>
      <c r="B701" s="52">
        <v>45311</v>
      </c>
      <c r="C701" s="39">
        <v>41</v>
      </c>
      <c r="D701" s="39">
        <v>26</v>
      </c>
    </row>
    <row r="702" spans="1:4" s="39" customFormat="1" x14ac:dyDescent="0.25">
      <c r="A702" s="39" t="s">
        <v>173</v>
      </c>
      <c r="B702" s="52">
        <v>45312</v>
      </c>
      <c r="C702" s="39">
        <v>46</v>
      </c>
      <c r="D702" s="39">
        <v>20</v>
      </c>
    </row>
    <row r="703" spans="1:4" s="39" customFormat="1" x14ac:dyDescent="0.25">
      <c r="A703" s="39" t="s">
        <v>173</v>
      </c>
      <c r="B703" s="52">
        <v>45313</v>
      </c>
      <c r="C703" s="39">
        <v>30</v>
      </c>
      <c r="D703" s="39">
        <v>25</v>
      </c>
    </row>
    <row r="704" spans="1:4" s="39" customFormat="1" x14ac:dyDescent="0.25">
      <c r="A704" s="39" t="s">
        <v>173</v>
      </c>
      <c r="B704" s="52">
        <v>45314</v>
      </c>
      <c r="C704" s="39">
        <v>32</v>
      </c>
      <c r="D704" s="39">
        <v>27</v>
      </c>
    </row>
    <row r="705" spans="1:4" s="39" customFormat="1" x14ac:dyDescent="0.25">
      <c r="A705" s="39" t="s">
        <v>173</v>
      </c>
      <c r="B705" s="52">
        <v>45315</v>
      </c>
      <c r="C705" s="39">
        <v>33</v>
      </c>
      <c r="D705" s="39">
        <v>20</v>
      </c>
    </row>
    <row r="706" spans="1:4" s="39" customFormat="1" x14ac:dyDescent="0.25">
      <c r="A706" s="39" t="s">
        <v>173</v>
      </c>
      <c r="B706" s="52">
        <v>45316</v>
      </c>
      <c r="C706" s="39">
        <v>44</v>
      </c>
      <c r="D706" s="39">
        <v>29</v>
      </c>
    </row>
    <row r="707" spans="1:4" s="39" customFormat="1" x14ac:dyDescent="0.25">
      <c r="A707" s="39" t="s">
        <v>173</v>
      </c>
      <c r="B707" s="52">
        <v>45317</v>
      </c>
      <c r="C707" s="39">
        <v>41</v>
      </c>
      <c r="D707" s="39">
        <v>34</v>
      </c>
    </row>
    <row r="708" spans="1:4" s="39" customFormat="1" x14ac:dyDescent="0.25">
      <c r="A708" s="39" t="s">
        <v>173</v>
      </c>
      <c r="B708" s="52">
        <v>45318</v>
      </c>
      <c r="C708" s="39">
        <v>35</v>
      </c>
      <c r="D708" s="39">
        <v>30</v>
      </c>
    </row>
    <row r="709" spans="1:4" s="39" customFormat="1" x14ac:dyDescent="0.25">
      <c r="A709" s="39" t="s">
        <v>173</v>
      </c>
      <c r="B709" s="52">
        <v>45319</v>
      </c>
      <c r="C709" s="39">
        <v>33</v>
      </c>
      <c r="D709" s="39">
        <v>23</v>
      </c>
    </row>
    <row r="710" spans="1:4" s="39" customFormat="1" x14ac:dyDescent="0.25">
      <c r="A710" s="39" t="s">
        <v>173</v>
      </c>
      <c r="B710" s="52">
        <v>45320</v>
      </c>
      <c r="C710" s="39">
        <v>38</v>
      </c>
      <c r="D710" s="39">
        <v>28</v>
      </c>
    </row>
    <row r="711" spans="1:4" s="39" customFormat="1" x14ac:dyDescent="0.25">
      <c r="A711" s="39" t="s">
        <v>173</v>
      </c>
      <c r="B711" s="52">
        <v>45321</v>
      </c>
      <c r="C711" s="39">
        <v>43</v>
      </c>
      <c r="D711" s="39">
        <v>20</v>
      </c>
    </row>
    <row r="712" spans="1:4" s="39" customFormat="1" x14ac:dyDescent="0.25">
      <c r="A712" s="39" t="s">
        <v>173</v>
      </c>
      <c r="B712" s="52">
        <v>45322</v>
      </c>
      <c r="C712" s="39">
        <v>32</v>
      </c>
      <c r="D712" s="39">
        <v>33</v>
      </c>
    </row>
    <row r="713" spans="1:4" s="39" customFormat="1" x14ac:dyDescent="0.25">
      <c r="A713" s="39" t="s">
        <v>173</v>
      </c>
      <c r="B713" s="52">
        <v>45323</v>
      </c>
      <c r="C713" s="39">
        <v>37</v>
      </c>
      <c r="D713" s="39">
        <v>26</v>
      </c>
    </row>
    <row r="714" spans="1:4" s="39" customFormat="1" x14ac:dyDescent="0.25">
      <c r="A714" s="39" t="s">
        <v>173</v>
      </c>
      <c r="B714" s="52">
        <v>45324</v>
      </c>
      <c r="C714" s="39">
        <v>44</v>
      </c>
      <c r="D714" s="39">
        <v>29</v>
      </c>
    </row>
    <row r="715" spans="1:4" s="39" customFormat="1" x14ac:dyDescent="0.25">
      <c r="A715" s="39" t="s">
        <v>173</v>
      </c>
      <c r="B715" s="52">
        <v>45325</v>
      </c>
      <c r="C715" s="39">
        <v>37</v>
      </c>
      <c r="D715" s="39">
        <v>27</v>
      </c>
    </row>
    <row r="716" spans="1:4" s="39" customFormat="1" x14ac:dyDescent="0.25">
      <c r="A716" s="39" t="s">
        <v>173</v>
      </c>
      <c r="B716" s="52">
        <v>45326</v>
      </c>
      <c r="C716" s="39">
        <v>40</v>
      </c>
      <c r="D716" s="39">
        <v>28</v>
      </c>
    </row>
    <row r="717" spans="1:4" s="39" customFormat="1" x14ac:dyDescent="0.25">
      <c r="A717" s="39" t="s">
        <v>173</v>
      </c>
      <c r="B717" s="52">
        <v>45327</v>
      </c>
      <c r="C717" s="39">
        <v>41</v>
      </c>
      <c r="D717" s="39">
        <v>29</v>
      </c>
    </row>
    <row r="718" spans="1:4" s="39" customFormat="1" x14ac:dyDescent="0.25">
      <c r="A718" s="39" t="s">
        <v>173</v>
      </c>
      <c r="B718" s="52">
        <v>45328</v>
      </c>
      <c r="C718" s="39">
        <v>47</v>
      </c>
      <c r="D718" s="39">
        <v>21</v>
      </c>
    </row>
    <row r="719" spans="1:4" s="39" customFormat="1" x14ac:dyDescent="0.25">
      <c r="A719" s="39" t="s">
        <v>173</v>
      </c>
      <c r="B719" s="52">
        <v>45329</v>
      </c>
      <c r="C719" s="39">
        <v>42</v>
      </c>
      <c r="D719" s="39">
        <v>24</v>
      </c>
    </row>
    <row r="720" spans="1:4" s="39" customFormat="1" x14ac:dyDescent="0.25">
      <c r="A720" s="39" t="s">
        <v>173</v>
      </c>
      <c r="B720" s="52">
        <v>45330</v>
      </c>
      <c r="C720" s="39">
        <v>49</v>
      </c>
      <c r="D720" s="39">
        <v>33</v>
      </c>
    </row>
    <row r="721" spans="1:4" s="39" customFormat="1" x14ac:dyDescent="0.25">
      <c r="A721" s="39" t="s">
        <v>173</v>
      </c>
      <c r="B721" s="52">
        <v>45331</v>
      </c>
      <c r="C721" s="39">
        <v>49</v>
      </c>
      <c r="D721" s="39">
        <v>34</v>
      </c>
    </row>
    <row r="722" spans="1:4" s="39" customFormat="1" x14ac:dyDescent="0.25">
      <c r="A722" s="39" t="s">
        <v>173</v>
      </c>
      <c r="B722" s="52">
        <v>45332</v>
      </c>
      <c r="C722" s="39">
        <v>48</v>
      </c>
      <c r="D722" s="39">
        <v>24</v>
      </c>
    </row>
    <row r="723" spans="1:4" s="39" customFormat="1" x14ac:dyDescent="0.25">
      <c r="A723" s="39" t="s">
        <v>173</v>
      </c>
      <c r="B723" s="52">
        <v>45333</v>
      </c>
      <c r="C723" s="39">
        <v>41</v>
      </c>
      <c r="D723" s="39">
        <v>31</v>
      </c>
    </row>
    <row r="724" spans="1:4" s="39" customFormat="1" x14ac:dyDescent="0.25">
      <c r="A724" s="39" t="s">
        <v>173</v>
      </c>
      <c r="B724" s="52">
        <v>45334</v>
      </c>
      <c r="C724" s="39">
        <v>42</v>
      </c>
      <c r="D724" s="39">
        <v>34</v>
      </c>
    </row>
    <row r="725" spans="1:4" s="39" customFormat="1" x14ac:dyDescent="0.25">
      <c r="A725" s="39" t="s">
        <v>173</v>
      </c>
      <c r="B725" s="52">
        <v>45335</v>
      </c>
      <c r="C725" s="39">
        <v>47</v>
      </c>
      <c r="D725" s="39">
        <v>28</v>
      </c>
    </row>
    <row r="726" spans="1:4" s="39" customFormat="1" x14ac:dyDescent="0.25">
      <c r="A726" s="39" t="s">
        <v>173</v>
      </c>
      <c r="B726" s="52">
        <v>45336</v>
      </c>
      <c r="C726" s="39">
        <v>32</v>
      </c>
      <c r="D726" s="39">
        <v>33</v>
      </c>
    </row>
    <row r="727" spans="1:4" s="39" customFormat="1" x14ac:dyDescent="0.25">
      <c r="A727" s="39" t="s">
        <v>173</v>
      </c>
      <c r="B727" s="52">
        <v>45337</v>
      </c>
      <c r="C727" s="39">
        <v>38</v>
      </c>
      <c r="D727" s="39">
        <v>30</v>
      </c>
    </row>
    <row r="728" spans="1:4" s="39" customFormat="1" x14ac:dyDescent="0.25">
      <c r="A728" s="39" t="s">
        <v>173</v>
      </c>
      <c r="B728" s="52">
        <v>45338</v>
      </c>
      <c r="C728" s="39">
        <v>31</v>
      </c>
      <c r="D728" s="39">
        <v>29</v>
      </c>
    </row>
    <row r="729" spans="1:4" s="39" customFormat="1" x14ac:dyDescent="0.25">
      <c r="A729" s="39" t="s">
        <v>173</v>
      </c>
      <c r="B729" s="52">
        <v>45339</v>
      </c>
      <c r="C729" s="39">
        <v>47</v>
      </c>
      <c r="D729" s="39">
        <v>32</v>
      </c>
    </row>
    <row r="730" spans="1:4" s="39" customFormat="1" x14ac:dyDescent="0.25">
      <c r="A730" s="39" t="s">
        <v>173</v>
      </c>
      <c r="B730" s="52">
        <v>45340</v>
      </c>
      <c r="C730" s="39">
        <v>40</v>
      </c>
      <c r="D730" s="39">
        <v>34</v>
      </c>
    </row>
    <row r="731" spans="1:4" s="39" customFormat="1" x14ac:dyDescent="0.25">
      <c r="A731" s="39" t="s">
        <v>173</v>
      </c>
      <c r="B731" s="52">
        <v>45341</v>
      </c>
      <c r="C731" s="39">
        <v>48</v>
      </c>
      <c r="D731" s="39">
        <v>35</v>
      </c>
    </row>
    <row r="732" spans="1:4" s="39" customFormat="1" x14ac:dyDescent="0.25">
      <c r="A732" s="39" t="s">
        <v>173</v>
      </c>
      <c r="B732" s="52">
        <v>45342</v>
      </c>
      <c r="C732" s="39">
        <v>30</v>
      </c>
      <c r="D732" s="39">
        <v>25</v>
      </c>
    </row>
    <row r="733" spans="1:4" s="39" customFormat="1" x14ac:dyDescent="0.25">
      <c r="A733" s="39" t="s">
        <v>173</v>
      </c>
      <c r="B733" s="52">
        <v>45343</v>
      </c>
      <c r="C733" s="39">
        <v>50</v>
      </c>
      <c r="D733" s="39">
        <v>22</v>
      </c>
    </row>
    <row r="734" spans="1:4" s="39" customFormat="1" x14ac:dyDescent="0.25">
      <c r="A734" s="39" t="s">
        <v>173</v>
      </c>
      <c r="B734" s="52">
        <v>45344</v>
      </c>
      <c r="C734" s="39">
        <v>40</v>
      </c>
      <c r="D734" s="39">
        <v>23</v>
      </c>
    </row>
    <row r="735" spans="1:4" s="39" customFormat="1" x14ac:dyDescent="0.25">
      <c r="A735" s="39" t="s">
        <v>173</v>
      </c>
      <c r="B735" s="52">
        <v>45345</v>
      </c>
      <c r="C735" s="39">
        <v>36</v>
      </c>
      <c r="D735" s="39">
        <v>32</v>
      </c>
    </row>
    <row r="736" spans="1:4" s="39" customFormat="1" x14ac:dyDescent="0.25">
      <c r="A736" s="39" t="s">
        <v>173</v>
      </c>
      <c r="B736" s="52">
        <v>45346</v>
      </c>
      <c r="C736" s="39">
        <v>50</v>
      </c>
      <c r="D736" s="39">
        <v>34</v>
      </c>
    </row>
    <row r="737" spans="1:4" s="39" customFormat="1" x14ac:dyDescent="0.25">
      <c r="A737" s="39" t="s">
        <v>173</v>
      </c>
      <c r="B737" s="52">
        <v>45347</v>
      </c>
      <c r="C737" s="39">
        <v>33</v>
      </c>
      <c r="D737" s="39">
        <v>20</v>
      </c>
    </row>
    <row r="738" spans="1:4" s="39" customFormat="1" x14ac:dyDescent="0.25">
      <c r="A738" s="39" t="s">
        <v>173</v>
      </c>
      <c r="B738" s="52">
        <v>45348</v>
      </c>
      <c r="C738" s="39">
        <v>35</v>
      </c>
      <c r="D738" s="39">
        <v>22</v>
      </c>
    </row>
    <row r="739" spans="1:4" s="39" customFormat="1" x14ac:dyDescent="0.25">
      <c r="A739" s="39" t="s">
        <v>173</v>
      </c>
      <c r="B739" s="52">
        <v>45349</v>
      </c>
      <c r="C739" s="39">
        <v>47</v>
      </c>
      <c r="D739" s="39">
        <v>27</v>
      </c>
    </row>
    <row r="740" spans="1:4" s="39" customFormat="1" x14ac:dyDescent="0.25">
      <c r="A740" s="39" t="s">
        <v>173</v>
      </c>
      <c r="B740" s="52">
        <v>45350</v>
      </c>
      <c r="C740" s="39">
        <v>32</v>
      </c>
      <c r="D740" s="39">
        <v>32</v>
      </c>
    </row>
    <row r="741" spans="1:4" s="39" customFormat="1" x14ac:dyDescent="0.25">
      <c r="A741" s="39" t="s">
        <v>173</v>
      </c>
      <c r="B741" s="52">
        <v>45352</v>
      </c>
      <c r="C741" s="39">
        <v>49</v>
      </c>
      <c r="D741" s="39">
        <v>33</v>
      </c>
    </row>
    <row r="742" spans="1:4" s="39" customFormat="1" x14ac:dyDescent="0.25">
      <c r="A742" s="39" t="s">
        <v>173</v>
      </c>
      <c r="B742" s="52">
        <v>45353</v>
      </c>
      <c r="C742" s="39">
        <v>43</v>
      </c>
      <c r="D742" s="39">
        <v>30</v>
      </c>
    </row>
    <row r="743" spans="1:4" s="39" customFormat="1" x14ac:dyDescent="0.25">
      <c r="A743" s="39" t="s">
        <v>173</v>
      </c>
      <c r="B743" s="52">
        <v>45354</v>
      </c>
      <c r="C743" s="39">
        <v>30</v>
      </c>
      <c r="D743" s="39">
        <v>25</v>
      </c>
    </row>
    <row r="744" spans="1:4" s="39" customFormat="1" x14ac:dyDescent="0.25">
      <c r="A744" s="39" t="s">
        <v>173</v>
      </c>
      <c r="B744" s="52">
        <v>45355</v>
      </c>
      <c r="C744" s="39">
        <v>45</v>
      </c>
      <c r="D744" s="39">
        <v>33</v>
      </c>
    </row>
    <row r="745" spans="1:4" s="39" customFormat="1" x14ac:dyDescent="0.25">
      <c r="A745" s="39" t="s">
        <v>173</v>
      </c>
      <c r="B745" s="52">
        <v>45356</v>
      </c>
      <c r="C745" s="39">
        <v>42</v>
      </c>
      <c r="D745" s="39">
        <v>27</v>
      </c>
    </row>
    <row r="746" spans="1:4" s="39" customFormat="1" x14ac:dyDescent="0.25">
      <c r="A746" s="39" t="s">
        <v>173</v>
      </c>
      <c r="B746" s="52">
        <v>45357</v>
      </c>
      <c r="C746" s="39">
        <v>30</v>
      </c>
      <c r="D746" s="39">
        <v>32</v>
      </c>
    </row>
    <row r="747" spans="1:4" s="39" customFormat="1" x14ac:dyDescent="0.25">
      <c r="A747" s="39" t="s">
        <v>173</v>
      </c>
      <c r="B747" s="52">
        <v>45358</v>
      </c>
      <c r="C747" s="39">
        <v>49</v>
      </c>
      <c r="D747" s="39">
        <v>28</v>
      </c>
    </row>
    <row r="748" spans="1:4" s="39" customFormat="1" x14ac:dyDescent="0.25">
      <c r="A748" s="39" t="s">
        <v>173</v>
      </c>
      <c r="B748" s="52">
        <v>45359</v>
      </c>
      <c r="C748" s="39">
        <v>34</v>
      </c>
      <c r="D748" s="39">
        <v>33</v>
      </c>
    </row>
    <row r="749" spans="1:4" s="39" customFormat="1" x14ac:dyDescent="0.25">
      <c r="A749" s="39" t="s">
        <v>173</v>
      </c>
      <c r="B749" s="52">
        <v>45360</v>
      </c>
      <c r="C749" s="39">
        <v>32</v>
      </c>
      <c r="D749" s="39">
        <v>28</v>
      </c>
    </row>
    <row r="750" spans="1:4" s="39" customFormat="1" x14ac:dyDescent="0.25">
      <c r="A750" s="39" t="s">
        <v>173</v>
      </c>
      <c r="B750" s="52">
        <v>45361</v>
      </c>
      <c r="C750" s="39">
        <v>35</v>
      </c>
      <c r="D750" s="39">
        <v>32</v>
      </c>
    </row>
    <row r="751" spans="1:4" s="39" customFormat="1" x14ac:dyDescent="0.25">
      <c r="A751" s="39" t="s">
        <v>173</v>
      </c>
      <c r="B751" s="52">
        <v>45362</v>
      </c>
      <c r="C751" s="39">
        <v>40</v>
      </c>
      <c r="D751" s="39">
        <v>32</v>
      </c>
    </row>
    <row r="752" spans="1:4" s="39" customFormat="1" x14ac:dyDescent="0.25">
      <c r="A752" s="39" t="s">
        <v>173</v>
      </c>
      <c r="B752" s="52">
        <v>45363</v>
      </c>
      <c r="C752" s="39">
        <v>36</v>
      </c>
      <c r="D752" s="39">
        <v>26</v>
      </c>
    </row>
    <row r="753" spans="1:4" s="39" customFormat="1" x14ac:dyDescent="0.25">
      <c r="A753" s="39" t="s">
        <v>173</v>
      </c>
      <c r="B753" s="52">
        <v>45364</v>
      </c>
      <c r="C753" s="39">
        <v>44</v>
      </c>
      <c r="D753" s="39">
        <v>20</v>
      </c>
    </row>
    <row r="754" spans="1:4" s="39" customFormat="1" x14ac:dyDescent="0.25">
      <c r="A754" s="39" t="s">
        <v>173</v>
      </c>
      <c r="B754" s="52">
        <v>45365</v>
      </c>
      <c r="C754" s="39">
        <v>32</v>
      </c>
      <c r="D754" s="39">
        <v>32</v>
      </c>
    </row>
    <row r="755" spans="1:4" s="39" customFormat="1" x14ac:dyDescent="0.25">
      <c r="A755" s="39" t="s">
        <v>173</v>
      </c>
      <c r="B755" s="52">
        <v>45366</v>
      </c>
      <c r="C755" s="39">
        <v>30</v>
      </c>
      <c r="D755" s="39">
        <v>21</v>
      </c>
    </row>
    <row r="756" spans="1:4" s="39" customFormat="1" x14ac:dyDescent="0.25">
      <c r="A756" s="39" t="s">
        <v>173</v>
      </c>
      <c r="B756" s="52">
        <v>45367</v>
      </c>
      <c r="C756" s="39">
        <v>44</v>
      </c>
      <c r="D756" s="39">
        <v>30</v>
      </c>
    </row>
    <row r="757" spans="1:4" s="39" customFormat="1" x14ac:dyDescent="0.25">
      <c r="A757" s="39" t="s">
        <v>173</v>
      </c>
      <c r="B757" s="52">
        <v>45368</v>
      </c>
      <c r="C757" s="39">
        <v>45</v>
      </c>
      <c r="D757" s="39">
        <v>30</v>
      </c>
    </row>
    <row r="758" spans="1:4" s="39" customFormat="1" x14ac:dyDescent="0.25">
      <c r="A758" s="39" t="s">
        <v>173</v>
      </c>
      <c r="B758" s="52">
        <v>45369</v>
      </c>
      <c r="C758" s="39">
        <v>31</v>
      </c>
      <c r="D758" s="39">
        <v>29</v>
      </c>
    </row>
    <row r="759" spans="1:4" s="39" customFormat="1" x14ac:dyDescent="0.25">
      <c r="A759" s="39" t="s">
        <v>173</v>
      </c>
      <c r="B759" s="52">
        <v>45370</v>
      </c>
      <c r="C759" s="39">
        <v>36</v>
      </c>
      <c r="D759" s="39">
        <v>27</v>
      </c>
    </row>
    <row r="760" spans="1:4" s="39" customFormat="1" x14ac:dyDescent="0.25">
      <c r="A760" s="39" t="s">
        <v>173</v>
      </c>
      <c r="B760" s="52">
        <v>45371</v>
      </c>
      <c r="C760" s="39">
        <v>35</v>
      </c>
      <c r="D760" s="39">
        <v>35</v>
      </c>
    </row>
    <row r="761" spans="1:4" s="39" customFormat="1" x14ac:dyDescent="0.25">
      <c r="A761" s="39" t="s">
        <v>173</v>
      </c>
      <c r="B761" s="52">
        <v>45372</v>
      </c>
      <c r="C761" s="39">
        <v>34</v>
      </c>
      <c r="D761" s="39">
        <v>26</v>
      </c>
    </row>
    <row r="762" spans="1:4" s="39" customFormat="1" x14ac:dyDescent="0.25">
      <c r="A762" s="39" t="s">
        <v>173</v>
      </c>
      <c r="B762" s="52">
        <v>45373</v>
      </c>
      <c r="C762" s="39">
        <v>41</v>
      </c>
      <c r="D762" s="39">
        <v>20</v>
      </c>
    </row>
    <row r="763" spans="1:4" s="39" customFormat="1" x14ac:dyDescent="0.25">
      <c r="A763" s="39" t="s">
        <v>173</v>
      </c>
      <c r="B763" s="52">
        <v>45374</v>
      </c>
      <c r="C763" s="39">
        <v>32</v>
      </c>
      <c r="D763" s="39">
        <v>27</v>
      </c>
    </row>
    <row r="764" spans="1:4" s="39" customFormat="1" x14ac:dyDescent="0.25">
      <c r="A764" s="39" t="s">
        <v>173</v>
      </c>
      <c r="B764" s="52">
        <v>45375</v>
      </c>
      <c r="C764" s="39">
        <v>46</v>
      </c>
      <c r="D764" s="39">
        <v>34</v>
      </c>
    </row>
    <row r="765" spans="1:4" s="39" customFormat="1" x14ac:dyDescent="0.25">
      <c r="A765" s="39" t="s">
        <v>173</v>
      </c>
      <c r="B765" s="52">
        <v>45376</v>
      </c>
      <c r="C765" s="39">
        <v>38</v>
      </c>
      <c r="D765" s="39">
        <v>32</v>
      </c>
    </row>
    <row r="766" spans="1:4" s="39" customFormat="1" x14ac:dyDescent="0.25">
      <c r="A766" s="39" t="s">
        <v>173</v>
      </c>
      <c r="B766" s="52">
        <v>45377</v>
      </c>
      <c r="C766" s="39">
        <v>46</v>
      </c>
      <c r="D766" s="39">
        <v>23</v>
      </c>
    </row>
    <row r="767" spans="1:4" s="39" customFormat="1" x14ac:dyDescent="0.25">
      <c r="A767" s="39" t="s">
        <v>173</v>
      </c>
      <c r="B767" s="52">
        <v>45378</v>
      </c>
      <c r="C767" s="39">
        <v>40</v>
      </c>
      <c r="D767" s="39">
        <v>29</v>
      </c>
    </row>
    <row r="768" spans="1:4" s="39" customFormat="1" x14ac:dyDescent="0.25">
      <c r="A768" s="39" t="s">
        <v>173</v>
      </c>
      <c r="B768" s="52">
        <v>45379</v>
      </c>
      <c r="C768" s="39">
        <v>34</v>
      </c>
      <c r="D768" s="39">
        <v>24</v>
      </c>
    </row>
    <row r="769" spans="1:4" s="39" customFormat="1" x14ac:dyDescent="0.25">
      <c r="A769" s="39" t="s">
        <v>173</v>
      </c>
      <c r="B769" s="52">
        <v>45380</v>
      </c>
      <c r="C769" s="39">
        <v>46</v>
      </c>
      <c r="D769" s="39">
        <v>21</v>
      </c>
    </row>
    <row r="770" spans="1:4" s="39" customFormat="1" x14ac:dyDescent="0.25">
      <c r="A770" s="39" t="s">
        <v>173</v>
      </c>
      <c r="B770" s="52">
        <v>45381</v>
      </c>
      <c r="C770" s="39">
        <v>49</v>
      </c>
      <c r="D770" s="39">
        <v>26</v>
      </c>
    </row>
    <row r="771" spans="1:4" s="39" customFormat="1" x14ac:dyDescent="0.25">
      <c r="A771" s="39" t="s">
        <v>173</v>
      </c>
      <c r="B771" s="52">
        <v>45382</v>
      </c>
      <c r="C771" s="39">
        <v>31</v>
      </c>
      <c r="D771" s="39">
        <v>27</v>
      </c>
    </row>
    <row r="772" spans="1:4" s="39" customFormat="1" x14ac:dyDescent="0.25">
      <c r="A772" s="39" t="s">
        <v>173</v>
      </c>
      <c r="B772" s="52">
        <v>45383</v>
      </c>
      <c r="C772" s="39">
        <v>43</v>
      </c>
      <c r="D772" s="39">
        <v>20</v>
      </c>
    </row>
    <row r="773" spans="1:4" s="39" customFormat="1" x14ac:dyDescent="0.25">
      <c r="A773" s="39" t="s">
        <v>173</v>
      </c>
      <c r="B773" s="52">
        <v>45384</v>
      </c>
      <c r="C773" s="39">
        <v>35</v>
      </c>
      <c r="D773" s="39">
        <v>29</v>
      </c>
    </row>
    <row r="774" spans="1:4" s="39" customFormat="1" x14ac:dyDescent="0.25">
      <c r="A774" s="39" t="s">
        <v>173</v>
      </c>
      <c r="B774" s="52">
        <v>45385</v>
      </c>
      <c r="C774" s="39">
        <v>34</v>
      </c>
      <c r="D774" s="39">
        <v>31</v>
      </c>
    </row>
    <row r="775" spans="1:4" s="39" customFormat="1" x14ac:dyDescent="0.25">
      <c r="A775" s="39" t="s">
        <v>173</v>
      </c>
      <c r="B775" s="52">
        <v>45386</v>
      </c>
      <c r="C775" s="39">
        <v>47</v>
      </c>
      <c r="D775" s="39">
        <v>23</v>
      </c>
    </row>
    <row r="776" spans="1:4" s="39" customFormat="1" x14ac:dyDescent="0.25">
      <c r="A776" s="39" t="s">
        <v>173</v>
      </c>
      <c r="B776" s="52">
        <v>45387</v>
      </c>
      <c r="C776" s="39">
        <v>39</v>
      </c>
      <c r="D776" s="39">
        <v>35</v>
      </c>
    </row>
    <row r="777" spans="1:4" s="39" customFormat="1" x14ac:dyDescent="0.25">
      <c r="A777" s="39" t="s">
        <v>173</v>
      </c>
      <c r="B777" s="52">
        <v>45388</v>
      </c>
      <c r="C777" s="39">
        <v>46</v>
      </c>
      <c r="D777" s="39">
        <v>26</v>
      </c>
    </row>
    <row r="778" spans="1:4" s="39" customFormat="1" x14ac:dyDescent="0.25">
      <c r="A778" s="39" t="s">
        <v>173</v>
      </c>
      <c r="B778" s="52">
        <v>45389</v>
      </c>
      <c r="C778" s="39">
        <v>36</v>
      </c>
      <c r="D778" s="39">
        <v>30</v>
      </c>
    </row>
    <row r="779" spans="1:4" s="39" customFormat="1" x14ac:dyDescent="0.25">
      <c r="A779" s="39" t="s">
        <v>173</v>
      </c>
      <c r="B779" s="52">
        <v>45390</v>
      </c>
      <c r="C779" s="39">
        <v>34</v>
      </c>
      <c r="D779" s="39">
        <v>26</v>
      </c>
    </row>
    <row r="780" spans="1:4" s="39" customFormat="1" x14ac:dyDescent="0.25">
      <c r="A780" s="39" t="s">
        <v>173</v>
      </c>
      <c r="B780" s="52">
        <v>45391</v>
      </c>
      <c r="C780" s="39">
        <v>33</v>
      </c>
      <c r="D780" s="39">
        <v>32</v>
      </c>
    </row>
    <row r="781" spans="1:4" s="39" customFormat="1" x14ac:dyDescent="0.25">
      <c r="A781" s="39" t="s">
        <v>173</v>
      </c>
      <c r="B781" s="52">
        <v>45392</v>
      </c>
      <c r="C781" s="39">
        <v>44</v>
      </c>
      <c r="D781" s="39">
        <v>23</v>
      </c>
    </row>
    <row r="782" spans="1:4" s="39" customFormat="1" x14ac:dyDescent="0.25">
      <c r="A782" s="39" t="s">
        <v>173</v>
      </c>
      <c r="B782" s="52">
        <v>45393</v>
      </c>
      <c r="C782" s="39">
        <v>41</v>
      </c>
      <c r="D782" s="39">
        <v>33</v>
      </c>
    </row>
    <row r="783" spans="1:4" s="39" customFormat="1" x14ac:dyDescent="0.25">
      <c r="A783" s="39" t="s">
        <v>173</v>
      </c>
      <c r="B783" s="52">
        <v>45394</v>
      </c>
      <c r="C783" s="39">
        <v>40</v>
      </c>
      <c r="D783" s="39">
        <v>34</v>
      </c>
    </row>
    <row r="784" spans="1:4" s="39" customFormat="1" x14ac:dyDescent="0.25">
      <c r="A784" s="39" t="s">
        <v>173</v>
      </c>
      <c r="B784" s="52">
        <v>45395</v>
      </c>
      <c r="C784" s="39">
        <v>34</v>
      </c>
      <c r="D784" s="39">
        <v>25</v>
      </c>
    </row>
    <row r="785" spans="1:4" s="39" customFormat="1" x14ac:dyDescent="0.25">
      <c r="A785" s="39" t="s">
        <v>173</v>
      </c>
      <c r="B785" s="52">
        <v>45396</v>
      </c>
      <c r="C785" s="39">
        <v>32</v>
      </c>
      <c r="D785" s="39">
        <v>29</v>
      </c>
    </row>
    <row r="786" spans="1:4" s="39" customFormat="1" x14ac:dyDescent="0.25">
      <c r="A786" s="39" t="s">
        <v>173</v>
      </c>
      <c r="B786" s="52">
        <v>45397</v>
      </c>
      <c r="C786" s="39">
        <v>48</v>
      </c>
      <c r="D786" s="39">
        <v>29</v>
      </c>
    </row>
    <row r="787" spans="1:4" s="39" customFormat="1" x14ac:dyDescent="0.25">
      <c r="A787" s="39" t="s">
        <v>173</v>
      </c>
      <c r="B787" s="52">
        <v>45398</v>
      </c>
      <c r="C787" s="39">
        <v>40</v>
      </c>
      <c r="D787" s="39">
        <v>27</v>
      </c>
    </row>
    <row r="788" spans="1:4" s="39" customFormat="1" x14ac:dyDescent="0.25">
      <c r="A788" s="39" t="s">
        <v>173</v>
      </c>
      <c r="B788" s="52">
        <v>45399</v>
      </c>
      <c r="C788" s="39">
        <v>37</v>
      </c>
      <c r="D788" s="39">
        <v>25</v>
      </c>
    </row>
    <row r="789" spans="1:4" s="39" customFormat="1" x14ac:dyDescent="0.25">
      <c r="A789" s="39" t="s">
        <v>173</v>
      </c>
      <c r="B789" s="52">
        <v>45400</v>
      </c>
      <c r="C789" s="39">
        <v>48</v>
      </c>
      <c r="D789" s="39">
        <v>22</v>
      </c>
    </row>
    <row r="790" spans="1:4" s="39" customFormat="1" x14ac:dyDescent="0.25">
      <c r="A790" s="39" t="s">
        <v>173</v>
      </c>
      <c r="B790" s="52">
        <v>45401</v>
      </c>
      <c r="C790" s="39">
        <v>30</v>
      </c>
      <c r="D790" s="39">
        <v>26</v>
      </c>
    </row>
    <row r="791" spans="1:4" s="39" customFormat="1" x14ac:dyDescent="0.25">
      <c r="A791" s="39" t="s">
        <v>173</v>
      </c>
      <c r="B791" s="52">
        <v>45402</v>
      </c>
      <c r="C791" s="39">
        <v>47</v>
      </c>
      <c r="D791" s="39">
        <v>33</v>
      </c>
    </row>
    <row r="792" spans="1:4" s="39" customFormat="1" x14ac:dyDescent="0.25">
      <c r="A792" s="39" t="s">
        <v>173</v>
      </c>
      <c r="B792" s="52">
        <v>45403</v>
      </c>
      <c r="C792" s="39">
        <v>49</v>
      </c>
      <c r="D792" s="39">
        <v>21</v>
      </c>
    </row>
    <row r="793" spans="1:4" s="39" customFormat="1" x14ac:dyDescent="0.25">
      <c r="A793" s="39" t="s">
        <v>173</v>
      </c>
      <c r="B793" s="52">
        <v>45404</v>
      </c>
      <c r="C793" s="39">
        <v>41</v>
      </c>
      <c r="D793" s="39">
        <v>28</v>
      </c>
    </row>
    <row r="794" spans="1:4" s="39" customFormat="1" x14ac:dyDescent="0.25">
      <c r="A794" s="39" t="s">
        <v>173</v>
      </c>
      <c r="B794" s="52">
        <v>45405</v>
      </c>
      <c r="C794" s="39">
        <v>49</v>
      </c>
      <c r="D794" s="39">
        <v>35</v>
      </c>
    </row>
    <row r="795" spans="1:4" s="39" customFormat="1" x14ac:dyDescent="0.25">
      <c r="A795" s="39" t="s">
        <v>173</v>
      </c>
      <c r="B795" s="52">
        <v>45406</v>
      </c>
      <c r="C795" s="39">
        <v>48</v>
      </c>
      <c r="D795" s="39">
        <v>26</v>
      </c>
    </row>
    <row r="796" spans="1:4" s="39" customFormat="1" x14ac:dyDescent="0.25">
      <c r="A796" s="39" t="s">
        <v>173</v>
      </c>
      <c r="B796" s="52">
        <v>45407</v>
      </c>
      <c r="C796" s="39">
        <v>44</v>
      </c>
      <c r="D796" s="39">
        <v>23</v>
      </c>
    </row>
    <row r="797" spans="1:4" s="39" customFormat="1" x14ac:dyDescent="0.25">
      <c r="A797" s="39" t="s">
        <v>173</v>
      </c>
      <c r="B797" s="52">
        <v>45408</v>
      </c>
      <c r="C797" s="39">
        <v>45</v>
      </c>
      <c r="D797" s="39">
        <v>31</v>
      </c>
    </row>
    <row r="798" spans="1:4" s="39" customFormat="1" x14ac:dyDescent="0.25">
      <c r="A798" s="39" t="s">
        <v>173</v>
      </c>
      <c r="B798" s="52">
        <v>45409</v>
      </c>
      <c r="C798" s="39">
        <v>35</v>
      </c>
      <c r="D798" s="39">
        <v>27</v>
      </c>
    </row>
    <row r="799" spans="1:4" s="39" customFormat="1" x14ac:dyDescent="0.25">
      <c r="A799" s="39" t="s">
        <v>173</v>
      </c>
      <c r="B799" s="52">
        <v>45410</v>
      </c>
      <c r="C799" s="39">
        <v>35</v>
      </c>
      <c r="D799" s="39">
        <v>33</v>
      </c>
    </row>
    <row r="800" spans="1:4" s="39" customFormat="1" x14ac:dyDescent="0.25">
      <c r="A800" s="39" t="s">
        <v>173</v>
      </c>
      <c r="B800" s="52">
        <v>45411</v>
      </c>
      <c r="C800" s="39">
        <v>38</v>
      </c>
      <c r="D800" s="39">
        <v>22</v>
      </c>
    </row>
    <row r="801" spans="1:4" s="39" customFormat="1" x14ac:dyDescent="0.25">
      <c r="A801" s="39" t="s">
        <v>173</v>
      </c>
      <c r="B801" s="52">
        <v>45412</v>
      </c>
      <c r="C801" s="39">
        <v>32</v>
      </c>
      <c r="D801" s="39">
        <v>31</v>
      </c>
    </row>
    <row r="802" spans="1:4" s="39" customFormat="1" x14ac:dyDescent="0.25">
      <c r="A802" s="39" t="s">
        <v>173</v>
      </c>
      <c r="B802" s="52">
        <v>45413</v>
      </c>
      <c r="C802" s="39">
        <v>35</v>
      </c>
      <c r="D802" s="39">
        <v>35</v>
      </c>
    </row>
    <row r="803" spans="1:4" s="39" customFormat="1" x14ac:dyDescent="0.25">
      <c r="A803" s="39" t="s">
        <v>173</v>
      </c>
      <c r="B803" s="52">
        <v>45414</v>
      </c>
      <c r="C803" s="39">
        <v>39</v>
      </c>
      <c r="D803" s="39">
        <v>24</v>
      </c>
    </row>
    <row r="804" spans="1:4" s="39" customFormat="1" x14ac:dyDescent="0.25">
      <c r="A804" s="39" t="s">
        <v>173</v>
      </c>
      <c r="B804" s="52">
        <v>45415</v>
      </c>
      <c r="C804" s="39">
        <v>37</v>
      </c>
      <c r="D804" s="39">
        <v>21</v>
      </c>
    </row>
    <row r="805" spans="1:4" s="39" customFormat="1" x14ac:dyDescent="0.25">
      <c r="A805" s="39" t="s">
        <v>173</v>
      </c>
      <c r="B805" s="52">
        <v>45416</v>
      </c>
      <c r="C805" s="39">
        <v>42</v>
      </c>
      <c r="D805" s="39">
        <v>24</v>
      </c>
    </row>
    <row r="806" spans="1:4" s="39" customFormat="1" x14ac:dyDescent="0.25">
      <c r="A806" s="39" t="s">
        <v>173</v>
      </c>
      <c r="B806" s="52">
        <v>45417</v>
      </c>
      <c r="C806" s="39">
        <v>36</v>
      </c>
      <c r="D806" s="39">
        <v>34</v>
      </c>
    </row>
    <row r="807" spans="1:4" s="39" customFormat="1" x14ac:dyDescent="0.25">
      <c r="A807" s="39" t="s">
        <v>173</v>
      </c>
      <c r="B807" s="52">
        <v>45418</v>
      </c>
      <c r="C807" s="39">
        <v>32</v>
      </c>
      <c r="D807" s="39">
        <v>25</v>
      </c>
    </row>
    <row r="808" spans="1:4" s="39" customFormat="1" x14ac:dyDescent="0.25">
      <c r="A808" s="39" t="s">
        <v>173</v>
      </c>
      <c r="B808" s="52">
        <v>45419</v>
      </c>
      <c r="C808" s="39">
        <v>49</v>
      </c>
      <c r="D808" s="39">
        <v>20</v>
      </c>
    </row>
    <row r="809" spans="1:4" s="39" customFormat="1" x14ac:dyDescent="0.25">
      <c r="A809" s="39" t="s">
        <v>173</v>
      </c>
      <c r="B809" s="52">
        <v>45420</v>
      </c>
      <c r="C809" s="39">
        <v>46</v>
      </c>
      <c r="D809" s="39">
        <v>32</v>
      </c>
    </row>
    <row r="810" spans="1:4" s="39" customFormat="1" x14ac:dyDescent="0.25">
      <c r="A810" s="39" t="s">
        <v>173</v>
      </c>
      <c r="B810" s="52">
        <v>45421</v>
      </c>
      <c r="C810" s="39">
        <v>33</v>
      </c>
      <c r="D810" s="39">
        <v>26</v>
      </c>
    </row>
    <row r="811" spans="1:4" s="39" customFormat="1" x14ac:dyDescent="0.25">
      <c r="A811" s="39" t="s">
        <v>173</v>
      </c>
      <c r="B811" s="52">
        <v>45422</v>
      </c>
      <c r="C811" s="39">
        <v>34</v>
      </c>
      <c r="D811" s="39">
        <v>20</v>
      </c>
    </row>
    <row r="812" spans="1:4" s="39" customFormat="1" x14ac:dyDescent="0.25">
      <c r="A812" s="39" t="s">
        <v>173</v>
      </c>
      <c r="B812" s="52">
        <v>45423</v>
      </c>
      <c r="C812" s="39">
        <v>30</v>
      </c>
      <c r="D812" s="39">
        <v>29</v>
      </c>
    </row>
    <row r="813" spans="1:4" s="39" customFormat="1" x14ac:dyDescent="0.25">
      <c r="A813" s="39" t="s">
        <v>173</v>
      </c>
      <c r="B813" s="52">
        <v>45424</v>
      </c>
      <c r="C813" s="39">
        <v>37</v>
      </c>
      <c r="D813" s="39">
        <v>32</v>
      </c>
    </row>
    <row r="814" spans="1:4" s="39" customFormat="1" x14ac:dyDescent="0.25">
      <c r="A814" s="39" t="s">
        <v>173</v>
      </c>
      <c r="B814" s="52">
        <v>45425</v>
      </c>
      <c r="C814" s="39">
        <v>31</v>
      </c>
      <c r="D814" s="39">
        <v>20</v>
      </c>
    </row>
    <row r="815" spans="1:4" s="39" customFormat="1" x14ac:dyDescent="0.25">
      <c r="A815" s="39" t="s">
        <v>173</v>
      </c>
      <c r="B815" s="52">
        <v>45426</v>
      </c>
      <c r="C815" s="39">
        <v>30</v>
      </c>
      <c r="D815" s="39">
        <v>26</v>
      </c>
    </row>
    <row r="816" spans="1:4" s="39" customFormat="1" x14ac:dyDescent="0.25">
      <c r="A816" s="39" t="s">
        <v>173</v>
      </c>
      <c r="B816" s="52">
        <v>45427</v>
      </c>
      <c r="C816" s="39">
        <v>33</v>
      </c>
      <c r="D816" s="39">
        <v>23</v>
      </c>
    </row>
    <row r="817" spans="1:4" s="39" customFormat="1" x14ac:dyDescent="0.25">
      <c r="A817" s="39" t="s">
        <v>173</v>
      </c>
      <c r="B817" s="52">
        <v>45428</v>
      </c>
      <c r="C817" s="39">
        <v>36</v>
      </c>
      <c r="D817" s="39">
        <v>32</v>
      </c>
    </row>
    <row r="818" spans="1:4" s="39" customFormat="1" x14ac:dyDescent="0.25">
      <c r="A818" s="39" t="s">
        <v>173</v>
      </c>
      <c r="B818" s="52">
        <v>45429</v>
      </c>
      <c r="C818" s="39">
        <v>44</v>
      </c>
      <c r="D818" s="39">
        <v>32</v>
      </c>
    </row>
    <row r="819" spans="1:4" s="39" customFormat="1" x14ac:dyDescent="0.25">
      <c r="A819" s="39" t="s">
        <v>173</v>
      </c>
      <c r="B819" s="52">
        <v>45430</v>
      </c>
      <c r="C819" s="39">
        <v>40</v>
      </c>
      <c r="D819" s="39">
        <v>25</v>
      </c>
    </row>
    <row r="820" spans="1:4" s="39" customFormat="1" x14ac:dyDescent="0.25">
      <c r="A820" s="39" t="s">
        <v>173</v>
      </c>
      <c r="B820" s="52">
        <v>45431</v>
      </c>
      <c r="C820" s="39">
        <v>50</v>
      </c>
      <c r="D820" s="39">
        <v>20</v>
      </c>
    </row>
    <row r="821" spans="1:4" s="39" customFormat="1" x14ac:dyDescent="0.25">
      <c r="A821" s="39" t="s">
        <v>173</v>
      </c>
      <c r="B821" s="52">
        <v>45432</v>
      </c>
      <c r="C821" s="39">
        <v>40</v>
      </c>
      <c r="D821" s="39">
        <v>32</v>
      </c>
    </row>
    <row r="822" spans="1:4" s="39" customFormat="1" x14ac:dyDescent="0.25">
      <c r="A822" s="39" t="s">
        <v>173</v>
      </c>
      <c r="B822" s="52">
        <v>45433</v>
      </c>
      <c r="C822" s="39">
        <v>33</v>
      </c>
      <c r="D822" s="39">
        <v>21</v>
      </c>
    </row>
    <row r="823" spans="1:4" s="39" customFormat="1" x14ac:dyDescent="0.25">
      <c r="A823" s="39" t="s">
        <v>173</v>
      </c>
      <c r="B823" s="52">
        <v>45434</v>
      </c>
      <c r="C823" s="39">
        <v>39</v>
      </c>
      <c r="D823" s="39">
        <v>30</v>
      </c>
    </row>
    <row r="824" spans="1:4" s="39" customFormat="1" x14ac:dyDescent="0.25">
      <c r="A824" s="39" t="s">
        <v>173</v>
      </c>
      <c r="B824" s="52">
        <v>45435</v>
      </c>
      <c r="C824" s="39">
        <v>48</v>
      </c>
      <c r="D824" s="39">
        <v>27</v>
      </c>
    </row>
    <row r="825" spans="1:4" s="39" customFormat="1" x14ac:dyDescent="0.25">
      <c r="A825" s="39" t="s">
        <v>173</v>
      </c>
      <c r="B825" s="52">
        <v>45436</v>
      </c>
      <c r="C825" s="39">
        <v>47</v>
      </c>
      <c r="D825" s="39">
        <v>28</v>
      </c>
    </row>
    <row r="826" spans="1:4" s="39" customFormat="1" x14ac:dyDescent="0.25">
      <c r="A826" s="39" t="s">
        <v>173</v>
      </c>
      <c r="B826" s="52">
        <v>45437</v>
      </c>
      <c r="C826" s="39">
        <v>48</v>
      </c>
      <c r="D826" s="39">
        <v>23</v>
      </c>
    </row>
    <row r="827" spans="1:4" s="39" customFormat="1" x14ac:dyDescent="0.25">
      <c r="A827" s="39" t="s">
        <v>173</v>
      </c>
      <c r="B827" s="52">
        <v>45438</v>
      </c>
      <c r="C827" s="39">
        <v>43</v>
      </c>
      <c r="D827" s="39">
        <v>32</v>
      </c>
    </row>
    <row r="828" spans="1:4" s="39" customFormat="1" x14ac:dyDescent="0.25">
      <c r="A828" s="39" t="s">
        <v>173</v>
      </c>
      <c r="B828" s="52">
        <v>45439</v>
      </c>
      <c r="C828" s="39">
        <v>50</v>
      </c>
      <c r="D828" s="39">
        <v>30</v>
      </c>
    </row>
    <row r="829" spans="1:4" s="39" customFormat="1" x14ac:dyDescent="0.25">
      <c r="A829" s="39" t="s">
        <v>173</v>
      </c>
      <c r="B829" s="52">
        <v>45440</v>
      </c>
      <c r="C829" s="39">
        <v>50</v>
      </c>
      <c r="D829" s="39">
        <v>31</v>
      </c>
    </row>
    <row r="830" spans="1:4" s="39" customFormat="1" x14ac:dyDescent="0.25">
      <c r="A830" s="39" t="s">
        <v>173</v>
      </c>
      <c r="B830" s="52">
        <v>45441</v>
      </c>
      <c r="C830" s="39">
        <v>47</v>
      </c>
      <c r="D830" s="39">
        <v>30</v>
      </c>
    </row>
    <row r="831" spans="1:4" s="39" customFormat="1" x14ac:dyDescent="0.25">
      <c r="A831" s="39" t="s">
        <v>173</v>
      </c>
      <c r="B831" s="52">
        <v>45442</v>
      </c>
      <c r="C831" s="39">
        <v>30</v>
      </c>
      <c r="D831" s="39">
        <v>21</v>
      </c>
    </row>
    <row r="832" spans="1:4" s="39" customFormat="1" x14ac:dyDescent="0.25">
      <c r="A832" s="39" t="s">
        <v>173</v>
      </c>
      <c r="B832" s="52">
        <v>45443</v>
      </c>
      <c r="C832" s="39">
        <v>42</v>
      </c>
      <c r="D832" s="39">
        <v>31</v>
      </c>
    </row>
    <row r="833" spans="1:4" s="39" customFormat="1" x14ac:dyDescent="0.25">
      <c r="A833" s="39" t="s">
        <v>173</v>
      </c>
      <c r="B833" s="52">
        <v>45444</v>
      </c>
      <c r="C833" s="39">
        <v>32</v>
      </c>
      <c r="D833" s="39">
        <v>25</v>
      </c>
    </row>
    <row r="834" spans="1:4" s="39" customFormat="1" x14ac:dyDescent="0.25">
      <c r="A834" s="39" t="s">
        <v>173</v>
      </c>
      <c r="B834" s="52">
        <v>45445</v>
      </c>
      <c r="C834" s="39">
        <v>30</v>
      </c>
      <c r="D834" s="39">
        <v>26</v>
      </c>
    </row>
    <row r="835" spans="1:4" s="39" customFormat="1" x14ac:dyDescent="0.25">
      <c r="A835" s="39" t="s">
        <v>173</v>
      </c>
      <c r="B835" s="52">
        <v>45446</v>
      </c>
      <c r="C835" s="39">
        <v>34</v>
      </c>
      <c r="D835" s="39">
        <v>23</v>
      </c>
    </row>
    <row r="836" spans="1:4" s="39" customFormat="1" x14ac:dyDescent="0.25">
      <c r="A836" s="39" t="s">
        <v>173</v>
      </c>
      <c r="B836" s="52">
        <v>45447</v>
      </c>
      <c r="C836" s="39">
        <v>41</v>
      </c>
      <c r="D836" s="39">
        <v>27</v>
      </c>
    </row>
    <row r="837" spans="1:4" s="39" customFormat="1" x14ac:dyDescent="0.25">
      <c r="A837" s="39" t="s">
        <v>173</v>
      </c>
      <c r="B837" s="52">
        <v>45448</v>
      </c>
      <c r="C837" s="39">
        <v>32</v>
      </c>
      <c r="D837" s="39">
        <v>34</v>
      </c>
    </row>
    <row r="838" spans="1:4" s="39" customFormat="1" x14ac:dyDescent="0.25">
      <c r="A838" s="39" t="s">
        <v>173</v>
      </c>
      <c r="B838" s="52">
        <v>45449</v>
      </c>
      <c r="C838" s="39">
        <v>39</v>
      </c>
      <c r="D838" s="39">
        <v>21</v>
      </c>
    </row>
    <row r="839" spans="1:4" s="39" customFormat="1" x14ac:dyDescent="0.25">
      <c r="A839" s="39" t="s">
        <v>173</v>
      </c>
      <c r="B839" s="52">
        <v>45450</v>
      </c>
      <c r="C839" s="39">
        <v>33</v>
      </c>
      <c r="D839" s="39">
        <v>35</v>
      </c>
    </row>
    <row r="840" spans="1:4" s="39" customFormat="1" x14ac:dyDescent="0.25">
      <c r="A840" s="39" t="s">
        <v>173</v>
      </c>
      <c r="B840" s="52">
        <v>45451</v>
      </c>
      <c r="C840" s="39">
        <v>33</v>
      </c>
      <c r="D840" s="39">
        <v>30</v>
      </c>
    </row>
    <row r="841" spans="1:4" s="39" customFormat="1" x14ac:dyDescent="0.25">
      <c r="A841" s="39" t="s">
        <v>173</v>
      </c>
      <c r="B841" s="52">
        <v>45452</v>
      </c>
      <c r="C841" s="39">
        <v>38</v>
      </c>
      <c r="D841" s="39">
        <v>26</v>
      </c>
    </row>
    <row r="842" spans="1:4" s="39" customFormat="1" x14ac:dyDescent="0.25">
      <c r="A842" s="39" t="s">
        <v>173</v>
      </c>
      <c r="B842" s="52">
        <v>45453</v>
      </c>
      <c r="C842" s="39">
        <v>45</v>
      </c>
      <c r="D842" s="39">
        <v>23</v>
      </c>
    </row>
    <row r="843" spans="1:4" s="39" customFormat="1" x14ac:dyDescent="0.25">
      <c r="A843" s="39" t="s">
        <v>173</v>
      </c>
      <c r="B843" s="52">
        <v>45454</v>
      </c>
      <c r="C843" s="39">
        <v>41</v>
      </c>
      <c r="D843" s="39">
        <v>24</v>
      </c>
    </row>
    <row r="844" spans="1:4" s="39" customFormat="1" x14ac:dyDescent="0.25">
      <c r="A844" s="39" t="s">
        <v>173</v>
      </c>
      <c r="B844" s="52">
        <v>45455</v>
      </c>
      <c r="C844" s="39">
        <v>40</v>
      </c>
      <c r="D844" s="39">
        <v>22</v>
      </c>
    </row>
    <row r="845" spans="1:4" s="39" customFormat="1" x14ac:dyDescent="0.25">
      <c r="A845" s="39" t="s">
        <v>173</v>
      </c>
      <c r="B845" s="52">
        <v>45456</v>
      </c>
      <c r="C845" s="39">
        <v>45</v>
      </c>
      <c r="D845" s="39">
        <v>24</v>
      </c>
    </row>
    <row r="846" spans="1:4" s="39" customFormat="1" x14ac:dyDescent="0.25">
      <c r="A846" s="39" t="s">
        <v>173</v>
      </c>
      <c r="B846" s="52">
        <v>45457</v>
      </c>
      <c r="C846" s="39">
        <v>33</v>
      </c>
      <c r="D846" s="39">
        <v>34</v>
      </c>
    </row>
    <row r="847" spans="1:4" s="39" customFormat="1" x14ac:dyDescent="0.25">
      <c r="A847" s="39" t="s">
        <v>173</v>
      </c>
      <c r="B847" s="52">
        <v>45458</v>
      </c>
      <c r="C847" s="39">
        <v>36</v>
      </c>
      <c r="D847" s="39">
        <v>21</v>
      </c>
    </row>
    <row r="848" spans="1:4" s="39" customFormat="1" x14ac:dyDescent="0.25">
      <c r="A848" s="39" t="s">
        <v>173</v>
      </c>
      <c r="B848" s="52">
        <v>45459</v>
      </c>
      <c r="C848" s="39">
        <v>45</v>
      </c>
      <c r="D848" s="39">
        <v>31</v>
      </c>
    </row>
    <row r="849" spans="1:4" s="39" customFormat="1" x14ac:dyDescent="0.25">
      <c r="A849" s="39" t="s">
        <v>173</v>
      </c>
      <c r="B849" s="52">
        <v>45460</v>
      </c>
      <c r="C849" s="39">
        <v>31</v>
      </c>
      <c r="D849" s="39">
        <v>33</v>
      </c>
    </row>
    <row r="850" spans="1:4" s="39" customFormat="1" x14ac:dyDescent="0.25">
      <c r="A850" s="39" t="s">
        <v>173</v>
      </c>
      <c r="B850" s="52">
        <v>45461</v>
      </c>
      <c r="C850" s="39">
        <v>50</v>
      </c>
      <c r="D850" s="39">
        <v>33</v>
      </c>
    </row>
    <row r="851" spans="1:4" s="39" customFormat="1" x14ac:dyDescent="0.25">
      <c r="A851" s="39" t="s">
        <v>173</v>
      </c>
      <c r="B851" s="52">
        <v>45462</v>
      </c>
      <c r="C851" s="39">
        <v>49</v>
      </c>
      <c r="D851" s="39">
        <v>29</v>
      </c>
    </row>
    <row r="852" spans="1:4" s="39" customFormat="1" x14ac:dyDescent="0.25">
      <c r="A852" s="39" t="s">
        <v>173</v>
      </c>
      <c r="B852" s="52">
        <v>45463</v>
      </c>
      <c r="C852" s="39">
        <v>43</v>
      </c>
      <c r="D852" s="39">
        <v>22</v>
      </c>
    </row>
    <row r="853" spans="1:4" s="39" customFormat="1" x14ac:dyDescent="0.25">
      <c r="A853" s="39" t="s">
        <v>173</v>
      </c>
      <c r="B853" s="52">
        <v>45464</v>
      </c>
      <c r="C853" s="39">
        <v>43</v>
      </c>
      <c r="D853" s="39">
        <v>26</v>
      </c>
    </row>
    <row r="854" spans="1:4" s="39" customFormat="1" x14ac:dyDescent="0.25">
      <c r="A854" s="39" t="s">
        <v>173</v>
      </c>
      <c r="B854" s="52">
        <v>45465</v>
      </c>
      <c r="C854" s="39">
        <v>37</v>
      </c>
      <c r="D854" s="39">
        <v>33</v>
      </c>
    </row>
    <row r="855" spans="1:4" s="39" customFormat="1" x14ac:dyDescent="0.25">
      <c r="A855" s="39" t="s">
        <v>173</v>
      </c>
      <c r="B855" s="52">
        <v>45466</v>
      </c>
      <c r="C855" s="39">
        <v>47</v>
      </c>
      <c r="D855" s="39">
        <v>32</v>
      </c>
    </row>
    <row r="856" spans="1:4" s="39" customFormat="1" x14ac:dyDescent="0.25">
      <c r="A856" s="39" t="s">
        <v>173</v>
      </c>
      <c r="B856" s="52">
        <v>45467</v>
      </c>
      <c r="C856" s="39">
        <v>43</v>
      </c>
      <c r="D856" s="39">
        <v>23</v>
      </c>
    </row>
    <row r="857" spans="1:4" s="39" customFormat="1" x14ac:dyDescent="0.25">
      <c r="A857" s="39" t="s">
        <v>173</v>
      </c>
      <c r="B857" s="52">
        <v>45468</v>
      </c>
      <c r="C857" s="39">
        <v>30</v>
      </c>
      <c r="D857" s="39">
        <v>23</v>
      </c>
    </row>
    <row r="858" spans="1:4" s="39" customFormat="1" x14ac:dyDescent="0.25">
      <c r="A858" s="39" t="s">
        <v>173</v>
      </c>
      <c r="B858" s="52">
        <v>45469</v>
      </c>
      <c r="C858" s="39">
        <v>50</v>
      </c>
      <c r="D858" s="39">
        <v>20</v>
      </c>
    </row>
    <row r="859" spans="1:4" s="39" customFormat="1" x14ac:dyDescent="0.25">
      <c r="A859" s="39" t="s">
        <v>173</v>
      </c>
      <c r="B859" s="52">
        <v>45470</v>
      </c>
      <c r="C859" s="39">
        <v>30</v>
      </c>
      <c r="D859" s="39">
        <v>26</v>
      </c>
    </row>
    <row r="860" spans="1:4" s="39" customFormat="1" x14ac:dyDescent="0.25">
      <c r="A860" s="39" t="s">
        <v>173</v>
      </c>
      <c r="B860" s="52">
        <v>45471</v>
      </c>
      <c r="C860" s="39">
        <v>41</v>
      </c>
      <c r="D860" s="39">
        <v>31</v>
      </c>
    </row>
    <row r="861" spans="1:4" s="39" customFormat="1" x14ac:dyDescent="0.25">
      <c r="A861" s="39" t="s">
        <v>173</v>
      </c>
      <c r="B861" s="52">
        <v>45472</v>
      </c>
      <c r="C861" s="39">
        <v>45</v>
      </c>
      <c r="D861" s="39">
        <v>34</v>
      </c>
    </row>
    <row r="862" spans="1:4" s="39" customFormat="1" x14ac:dyDescent="0.25">
      <c r="A862" s="39" t="s">
        <v>173</v>
      </c>
      <c r="B862" s="52">
        <v>45473</v>
      </c>
      <c r="C862" s="39">
        <v>44</v>
      </c>
      <c r="D862" s="39">
        <v>35</v>
      </c>
    </row>
    <row r="863" spans="1:4" s="39" customFormat="1" x14ac:dyDescent="0.25">
      <c r="A863" s="39" t="s">
        <v>173</v>
      </c>
      <c r="B863" s="52">
        <v>45474</v>
      </c>
      <c r="C863" s="39">
        <v>33</v>
      </c>
      <c r="D863" s="39">
        <v>21</v>
      </c>
    </row>
    <row r="864" spans="1:4" s="39" customFormat="1" x14ac:dyDescent="0.25">
      <c r="A864" s="39" t="s">
        <v>173</v>
      </c>
      <c r="B864" s="52">
        <v>45475</v>
      </c>
      <c r="C864" s="39">
        <v>46</v>
      </c>
      <c r="D864" s="39">
        <v>29</v>
      </c>
    </row>
    <row r="865" spans="1:4" s="39" customFormat="1" x14ac:dyDescent="0.25">
      <c r="A865" s="39" t="s">
        <v>173</v>
      </c>
      <c r="B865" s="52">
        <v>45476</v>
      </c>
      <c r="C865" s="39">
        <v>36</v>
      </c>
      <c r="D865" s="39">
        <v>34</v>
      </c>
    </row>
    <row r="866" spans="1:4" s="39" customFormat="1" x14ac:dyDescent="0.25">
      <c r="A866" s="39" t="s">
        <v>173</v>
      </c>
      <c r="B866" s="52">
        <v>45477</v>
      </c>
      <c r="C866" s="39">
        <v>34</v>
      </c>
      <c r="D866" s="39">
        <v>30</v>
      </c>
    </row>
    <row r="867" spans="1:4" s="39" customFormat="1" x14ac:dyDescent="0.25">
      <c r="A867" s="39" t="s">
        <v>173</v>
      </c>
      <c r="B867" s="52">
        <v>45478</v>
      </c>
      <c r="C867" s="39">
        <v>43</v>
      </c>
      <c r="D867" s="39">
        <v>31</v>
      </c>
    </row>
    <row r="868" spans="1:4" s="39" customFormat="1" x14ac:dyDescent="0.25">
      <c r="A868" s="39" t="s">
        <v>173</v>
      </c>
      <c r="B868" s="52">
        <v>45479</v>
      </c>
      <c r="C868" s="39">
        <v>41</v>
      </c>
      <c r="D868" s="39">
        <v>27</v>
      </c>
    </row>
    <row r="869" spans="1:4" s="39" customFormat="1" x14ac:dyDescent="0.25">
      <c r="A869" s="39" t="s">
        <v>173</v>
      </c>
      <c r="B869" s="52">
        <v>45480</v>
      </c>
      <c r="C869" s="39">
        <v>39</v>
      </c>
      <c r="D869" s="39">
        <v>26</v>
      </c>
    </row>
    <row r="870" spans="1:4" s="39" customFormat="1" x14ac:dyDescent="0.25">
      <c r="A870" s="39" t="s">
        <v>173</v>
      </c>
      <c r="B870" s="52">
        <v>45481</v>
      </c>
      <c r="C870" s="39">
        <v>49</v>
      </c>
      <c r="D870" s="39">
        <v>21</v>
      </c>
    </row>
    <row r="871" spans="1:4" s="39" customFormat="1" x14ac:dyDescent="0.25">
      <c r="A871" s="39" t="s">
        <v>173</v>
      </c>
      <c r="B871" s="52">
        <v>45482</v>
      </c>
      <c r="C871" s="39">
        <v>40</v>
      </c>
      <c r="D871" s="39">
        <v>28</v>
      </c>
    </row>
    <row r="872" spans="1:4" s="39" customFormat="1" x14ac:dyDescent="0.25">
      <c r="A872" s="39" t="s">
        <v>173</v>
      </c>
      <c r="B872" s="52">
        <v>45483</v>
      </c>
      <c r="C872" s="39">
        <v>36</v>
      </c>
      <c r="D872" s="39">
        <v>34</v>
      </c>
    </row>
    <row r="873" spans="1:4" s="39" customFormat="1" x14ac:dyDescent="0.25">
      <c r="A873" s="39" t="s">
        <v>173</v>
      </c>
      <c r="B873" s="52">
        <v>45484</v>
      </c>
      <c r="C873" s="39">
        <v>36</v>
      </c>
      <c r="D873" s="39">
        <v>25</v>
      </c>
    </row>
    <row r="874" spans="1:4" s="39" customFormat="1" x14ac:dyDescent="0.25">
      <c r="A874" s="39" t="s">
        <v>173</v>
      </c>
      <c r="B874" s="52">
        <v>45485</v>
      </c>
      <c r="C874" s="39">
        <v>40</v>
      </c>
      <c r="D874" s="39">
        <v>24</v>
      </c>
    </row>
    <row r="875" spans="1:4" s="39" customFormat="1" x14ac:dyDescent="0.25">
      <c r="A875" s="39" t="s">
        <v>173</v>
      </c>
      <c r="B875" s="52">
        <v>45486</v>
      </c>
      <c r="C875" s="39">
        <v>42</v>
      </c>
      <c r="D875" s="39">
        <v>29</v>
      </c>
    </row>
    <row r="876" spans="1:4" s="39" customFormat="1" x14ac:dyDescent="0.25">
      <c r="A876" s="39" t="s">
        <v>173</v>
      </c>
      <c r="B876" s="52">
        <v>45487</v>
      </c>
      <c r="C876" s="39">
        <v>40</v>
      </c>
      <c r="D876" s="39">
        <v>29</v>
      </c>
    </row>
    <row r="877" spans="1:4" s="39" customFormat="1" x14ac:dyDescent="0.25">
      <c r="A877" s="39" t="s">
        <v>173</v>
      </c>
      <c r="B877" s="52">
        <v>45488</v>
      </c>
      <c r="C877" s="39">
        <v>30</v>
      </c>
      <c r="D877" s="39">
        <v>35</v>
      </c>
    </row>
    <row r="878" spans="1:4" s="39" customFormat="1" x14ac:dyDescent="0.25">
      <c r="A878" s="39" t="s">
        <v>173</v>
      </c>
      <c r="B878" s="52">
        <v>45489</v>
      </c>
      <c r="C878" s="39">
        <v>41</v>
      </c>
      <c r="D878" s="39">
        <v>29</v>
      </c>
    </row>
    <row r="879" spans="1:4" s="39" customFormat="1" x14ac:dyDescent="0.25">
      <c r="A879" s="39" t="s">
        <v>173</v>
      </c>
      <c r="B879" s="52">
        <v>45490</v>
      </c>
      <c r="C879" s="39">
        <v>39</v>
      </c>
      <c r="D879" s="39">
        <v>23</v>
      </c>
    </row>
    <row r="880" spans="1:4" s="39" customFormat="1" x14ac:dyDescent="0.25">
      <c r="A880" s="39" t="s">
        <v>173</v>
      </c>
      <c r="B880" s="52">
        <v>45491</v>
      </c>
      <c r="C880" s="39">
        <v>48</v>
      </c>
      <c r="D880" s="39">
        <v>21</v>
      </c>
    </row>
    <row r="881" spans="1:4" s="39" customFormat="1" x14ac:dyDescent="0.25">
      <c r="A881" s="39" t="s">
        <v>173</v>
      </c>
      <c r="B881" s="52">
        <v>45492</v>
      </c>
      <c r="C881" s="39">
        <v>32</v>
      </c>
      <c r="D881" s="39">
        <v>32</v>
      </c>
    </row>
    <row r="882" spans="1:4" s="39" customFormat="1" x14ac:dyDescent="0.25">
      <c r="A882" s="39" t="s">
        <v>173</v>
      </c>
      <c r="B882" s="52">
        <v>45493</v>
      </c>
      <c r="C882" s="39">
        <v>32</v>
      </c>
      <c r="D882" s="39">
        <v>30</v>
      </c>
    </row>
    <row r="883" spans="1:4" s="39" customFormat="1" x14ac:dyDescent="0.25">
      <c r="A883" s="39" t="s">
        <v>173</v>
      </c>
      <c r="B883" s="52">
        <v>45494</v>
      </c>
      <c r="C883" s="39">
        <v>31</v>
      </c>
      <c r="D883" s="39">
        <v>30</v>
      </c>
    </row>
    <row r="884" spans="1:4" s="39" customFormat="1" x14ac:dyDescent="0.25">
      <c r="A884" s="39" t="s">
        <v>173</v>
      </c>
      <c r="B884" s="52">
        <v>45495</v>
      </c>
      <c r="C884" s="39">
        <v>40</v>
      </c>
      <c r="D884" s="39">
        <v>33</v>
      </c>
    </row>
    <row r="885" spans="1:4" s="39" customFormat="1" x14ac:dyDescent="0.25">
      <c r="A885" s="39" t="s">
        <v>173</v>
      </c>
      <c r="B885" s="52">
        <v>45496</v>
      </c>
      <c r="C885" s="39">
        <v>36</v>
      </c>
      <c r="D885" s="39">
        <v>23</v>
      </c>
    </row>
    <row r="886" spans="1:4" s="39" customFormat="1" x14ac:dyDescent="0.25">
      <c r="A886" s="39" t="s">
        <v>173</v>
      </c>
      <c r="B886" s="52">
        <v>45497</v>
      </c>
      <c r="C886" s="39">
        <v>49</v>
      </c>
      <c r="D886" s="39">
        <v>33</v>
      </c>
    </row>
    <row r="887" spans="1:4" s="39" customFormat="1" x14ac:dyDescent="0.25">
      <c r="A887" s="39" t="s">
        <v>173</v>
      </c>
      <c r="B887" s="52">
        <v>45498</v>
      </c>
      <c r="C887" s="39">
        <v>45</v>
      </c>
      <c r="D887" s="39">
        <v>24</v>
      </c>
    </row>
    <row r="888" spans="1:4" s="39" customFormat="1" x14ac:dyDescent="0.25">
      <c r="A888" s="39" t="s">
        <v>173</v>
      </c>
      <c r="B888" s="52">
        <v>45499</v>
      </c>
      <c r="C888" s="39">
        <v>36</v>
      </c>
      <c r="D888" s="39">
        <v>31</v>
      </c>
    </row>
    <row r="889" spans="1:4" s="39" customFormat="1" x14ac:dyDescent="0.25">
      <c r="A889" s="39" t="s">
        <v>173</v>
      </c>
      <c r="B889" s="52">
        <v>45500</v>
      </c>
      <c r="C889" s="39">
        <v>48</v>
      </c>
      <c r="D889" s="39">
        <v>25</v>
      </c>
    </row>
    <row r="890" spans="1:4" s="39" customFormat="1" x14ac:dyDescent="0.25">
      <c r="A890" s="39" t="s">
        <v>173</v>
      </c>
      <c r="B890" s="52">
        <v>45501</v>
      </c>
      <c r="C890" s="39">
        <v>38</v>
      </c>
      <c r="D890" s="39">
        <v>20</v>
      </c>
    </row>
    <row r="891" spans="1:4" s="39" customFormat="1" x14ac:dyDescent="0.25">
      <c r="A891" s="39" t="s">
        <v>173</v>
      </c>
      <c r="B891" s="52">
        <v>45502</v>
      </c>
      <c r="C891" s="39">
        <v>49</v>
      </c>
      <c r="D891" s="39">
        <v>29</v>
      </c>
    </row>
    <row r="892" spans="1:4" s="39" customFormat="1" x14ac:dyDescent="0.25">
      <c r="A892" s="39" t="s">
        <v>173</v>
      </c>
      <c r="B892" s="52">
        <v>45503</v>
      </c>
      <c r="C892" s="39">
        <v>38</v>
      </c>
      <c r="D892" s="39">
        <v>27</v>
      </c>
    </row>
    <row r="893" spans="1:4" s="39" customFormat="1" x14ac:dyDescent="0.25">
      <c r="A893" s="39" t="s">
        <v>173</v>
      </c>
      <c r="B893" s="52">
        <v>45504</v>
      </c>
      <c r="C893" s="39">
        <v>40</v>
      </c>
      <c r="D893" s="39">
        <v>33</v>
      </c>
    </row>
    <row r="894" spans="1:4" s="39" customFormat="1" x14ac:dyDescent="0.25">
      <c r="A894" s="39" t="s">
        <v>173</v>
      </c>
      <c r="B894" s="52">
        <v>45505</v>
      </c>
      <c r="C894" s="39">
        <v>34</v>
      </c>
      <c r="D894" s="39">
        <v>35</v>
      </c>
    </row>
    <row r="895" spans="1:4" s="39" customFormat="1" x14ac:dyDescent="0.25">
      <c r="A895" s="39" t="s">
        <v>173</v>
      </c>
      <c r="B895" s="52">
        <v>45506</v>
      </c>
      <c r="C895" s="39">
        <v>32</v>
      </c>
      <c r="D895" s="39">
        <v>33</v>
      </c>
    </row>
    <row r="896" spans="1:4" s="39" customFormat="1" x14ac:dyDescent="0.25">
      <c r="A896" s="39" t="s">
        <v>173</v>
      </c>
      <c r="B896" s="52">
        <v>45507</v>
      </c>
      <c r="C896" s="39">
        <v>41</v>
      </c>
      <c r="D896" s="39">
        <v>31</v>
      </c>
    </row>
    <row r="897" spans="1:4" s="39" customFormat="1" x14ac:dyDescent="0.25">
      <c r="A897" s="39" t="s">
        <v>173</v>
      </c>
      <c r="B897" s="52">
        <v>45508</v>
      </c>
      <c r="C897" s="39">
        <v>33</v>
      </c>
      <c r="D897" s="39">
        <v>27</v>
      </c>
    </row>
    <row r="898" spans="1:4" s="39" customFormat="1" x14ac:dyDescent="0.25">
      <c r="A898" s="39" t="s">
        <v>173</v>
      </c>
      <c r="B898" s="52">
        <v>45509</v>
      </c>
      <c r="C898" s="39">
        <v>47</v>
      </c>
      <c r="D898" s="39">
        <v>27</v>
      </c>
    </row>
    <row r="899" spans="1:4" s="39" customFormat="1" x14ac:dyDescent="0.25">
      <c r="A899" s="39" t="s">
        <v>173</v>
      </c>
      <c r="B899" s="52">
        <v>45510</v>
      </c>
      <c r="C899" s="39">
        <v>46</v>
      </c>
      <c r="D899" s="39">
        <v>23</v>
      </c>
    </row>
    <row r="900" spans="1:4" s="39" customFormat="1" x14ac:dyDescent="0.25">
      <c r="A900" s="39" t="s">
        <v>173</v>
      </c>
      <c r="B900" s="52">
        <v>45511</v>
      </c>
      <c r="C900" s="39">
        <v>38</v>
      </c>
      <c r="D900" s="39">
        <v>34</v>
      </c>
    </row>
    <row r="901" spans="1:4" s="39" customFormat="1" x14ac:dyDescent="0.25">
      <c r="A901" s="39" t="s">
        <v>173</v>
      </c>
      <c r="B901" s="52">
        <v>45512</v>
      </c>
      <c r="C901" s="39">
        <v>44</v>
      </c>
      <c r="D901" s="39">
        <v>24</v>
      </c>
    </row>
    <row r="902" spans="1:4" s="39" customFormat="1" x14ac:dyDescent="0.25">
      <c r="A902" s="39" t="s">
        <v>173</v>
      </c>
      <c r="B902" s="52">
        <v>45513</v>
      </c>
      <c r="C902" s="39">
        <v>49</v>
      </c>
      <c r="D902" s="39">
        <v>35</v>
      </c>
    </row>
    <row r="903" spans="1:4" s="39" customFormat="1" x14ac:dyDescent="0.25">
      <c r="A903" s="39" t="s">
        <v>173</v>
      </c>
      <c r="B903" s="52">
        <v>45514</v>
      </c>
      <c r="C903" s="39">
        <v>44</v>
      </c>
      <c r="D903" s="39">
        <v>31</v>
      </c>
    </row>
    <row r="904" spans="1:4" s="39" customFormat="1" x14ac:dyDescent="0.25">
      <c r="A904" s="39" t="s">
        <v>173</v>
      </c>
      <c r="B904" s="52">
        <v>45515</v>
      </c>
      <c r="C904" s="39">
        <v>41</v>
      </c>
      <c r="D904" s="39">
        <v>20</v>
      </c>
    </row>
    <row r="905" spans="1:4" s="39" customFormat="1" x14ac:dyDescent="0.25">
      <c r="A905" s="39" t="s">
        <v>173</v>
      </c>
      <c r="B905" s="52">
        <v>45516</v>
      </c>
      <c r="C905" s="39">
        <v>34</v>
      </c>
      <c r="D905" s="39">
        <v>31</v>
      </c>
    </row>
    <row r="906" spans="1:4" s="39" customFormat="1" x14ac:dyDescent="0.25">
      <c r="A906" s="39" t="s">
        <v>173</v>
      </c>
      <c r="B906" s="52">
        <v>45517</v>
      </c>
      <c r="C906" s="39">
        <v>34</v>
      </c>
      <c r="D906" s="39">
        <v>35</v>
      </c>
    </row>
    <row r="907" spans="1:4" s="39" customFormat="1" x14ac:dyDescent="0.25">
      <c r="A907" s="39" t="s">
        <v>173</v>
      </c>
      <c r="B907" s="52">
        <v>45518</v>
      </c>
      <c r="C907" s="39">
        <v>31</v>
      </c>
      <c r="D907" s="39">
        <v>23</v>
      </c>
    </row>
    <row r="908" spans="1:4" s="39" customFormat="1" x14ac:dyDescent="0.25">
      <c r="A908" s="39" t="s">
        <v>173</v>
      </c>
      <c r="B908" s="52">
        <v>45519</v>
      </c>
      <c r="C908" s="39">
        <v>46</v>
      </c>
      <c r="D908" s="39">
        <v>22</v>
      </c>
    </row>
    <row r="909" spans="1:4" s="39" customFormat="1" x14ac:dyDescent="0.25">
      <c r="A909" s="39" t="s">
        <v>173</v>
      </c>
      <c r="B909" s="52">
        <v>45520</v>
      </c>
      <c r="C909" s="39">
        <v>42</v>
      </c>
      <c r="D909" s="39">
        <v>31</v>
      </c>
    </row>
    <row r="910" spans="1:4" s="39" customFormat="1" x14ac:dyDescent="0.25">
      <c r="A910" s="39" t="s">
        <v>173</v>
      </c>
      <c r="B910" s="52">
        <v>45521</v>
      </c>
      <c r="C910" s="39">
        <v>41</v>
      </c>
      <c r="D910" s="39">
        <v>25</v>
      </c>
    </row>
    <row r="911" spans="1:4" s="39" customFormat="1" x14ac:dyDescent="0.25">
      <c r="A911" s="39" t="s">
        <v>173</v>
      </c>
      <c r="B911" s="52">
        <v>45522</v>
      </c>
      <c r="C911" s="39">
        <v>33</v>
      </c>
      <c r="D911" s="39">
        <v>26</v>
      </c>
    </row>
    <row r="912" spans="1:4" s="39" customFormat="1" x14ac:dyDescent="0.25">
      <c r="A912" s="39" t="s">
        <v>173</v>
      </c>
      <c r="B912" s="52">
        <v>45523</v>
      </c>
      <c r="C912" s="39">
        <v>42</v>
      </c>
      <c r="D912" s="39">
        <v>33</v>
      </c>
    </row>
    <row r="913" spans="1:4" s="39" customFormat="1" x14ac:dyDescent="0.25">
      <c r="A913" s="39" t="s">
        <v>173</v>
      </c>
      <c r="B913" s="52">
        <v>45524</v>
      </c>
      <c r="C913" s="39">
        <v>38</v>
      </c>
      <c r="D913" s="39">
        <v>32</v>
      </c>
    </row>
    <row r="914" spans="1:4" s="39" customFormat="1" x14ac:dyDescent="0.25">
      <c r="A914" s="39" t="s">
        <v>173</v>
      </c>
      <c r="B914" s="52">
        <v>45525</v>
      </c>
      <c r="C914" s="39">
        <v>38</v>
      </c>
      <c r="D914" s="39">
        <v>25</v>
      </c>
    </row>
    <row r="915" spans="1:4" s="39" customFormat="1" x14ac:dyDescent="0.25">
      <c r="A915" s="39" t="s">
        <v>173</v>
      </c>
      <c r="B915" s="52">
        <v>45526</v>
      </c>
      <c r="C915" s="39">
        <v>39</v>
      </c>
      <c r="D915" s="39">
        <v>25</v>
      </c>
    </row>
    <row r="916" spans="1:4" s="39" customFormat="1" x14ac:dyDescent="0.25">
      <c r="A916" s="39" t="s">
        <v>173</v>
      </c>
      <c r="B916" s="52">
        <v>45527</v>
      </c>
      <c r="C916" s="39">
        <v>34</v>
      </c>
      <c r="D916" s="39">
        <v>20</v>
      </c>
    </row>
    <row r="917" spans="1:4" s="39" customFormat="1" x14ac:dyDescent="0.25">
      <c r="A917" s="39" t="s">
        <v>173</v>
      </c>
      <c r="B917" s="52">
        <v>45528</v>
      </c>
      <c r="C917" s="39">
        <v>30</v>
      </c>
      <c r="D917" s="39">
        <v>30</v>
      </c>
    </row>
    <row r="918" spans="1:4" s="39" customFormat="1" x14ac:dyDescent="0.25">
      <c r="A918" s="39" t="s">
        <v>173</v>
      </c>
      <c r="B918" s="52">
        <v>45529</v>
      </c>
      <c r="C918" s="39">
        <v>34</v>
      </c>
      <c r="D918" s="39">
        <v>20</v>
      </c>
    </row>
    <row r="919" spans="1:4" s="39" customFormat="1" x14ac:dyDescent="0.25">
      <c r="A919" s="39" t="s">
        <v>173</v>
      </c>
      <c r="B919" s="52">
        <v>45530</v>
      </c>
      <c r="C919" s="39">
        <v>38</v>
      </c>
      <c r="D919" s="39">
        <v>27</v>
      </c>
    </row>
    <row r="920" spans="1:4" s="39" customFormat="1" x14ac:dyDescent="0.25">
      <c r="A920" s="39" t="s">
        <v>173</v>
      </c>
      <c r="B920" s="52">
        <v>45531</v>
      </c>
      <c r="C920" s="39">
        <v>30</v>
      </c>
      <c r="D920" s="39">
        <v>34</v>
      </c>
    </row>
    <row r="921" spans="1:4" s="39" customFormat="1" x14ac:dyDescent="0.25">
      <c r="A921" s="39" t="s">
        <v>173</v>
      </c>
      <c r="B921" s="52">
        <v>45532</v>
      </c>
      <c r="C921" s="39">
        <v>37</v>
      </c>
      <c r="D921" s="39">
        <v>21</v>
      </c>
    </row>
    <row r="922" spans="1:4" s="39" customFormat="1" x14ac:dyDescent="0.25">
      <c r="A922" s="39" t="s">
        <v>173</v>
      </c>
      <c r="B922" s="52">
        <v>45533</v>
      </c>
      <c r="C922" s="39">
        <v>35</v>
      </c>
      <c r="D922" s="39">
        <v>21</v>
      </c>
    </row>
    <row r="923" spans="1:4" s="39" customFormat="1" x14ac:dyDescent="0.25">
      <c r="A923" s="39" t="s">
        <v>173</v>
      </c>
      <c r="B923" s="52">
        <v>45534</v>
      </c>
      <c r="C923" s="39">
        <v>33</v>
      </c>
      <c r="D923" s="39">
        <v>31</v>
      </c>
    </row>
    <row r="924" spans="1:4" s="39" customFormat="1" x14ac:dyDescent="0.25">
      <c r="A924" s="39" t="s">
        <v>173</v>
      </c>
      <c r="B924" s="52">
        <v>45535</v>
      </c>
      <c r="C924" s="39">
        <v>45</v>
      </c>
      <c r="D924" s="39">
        <v>34</v>
      </c>
    </row>
    <row r="925" spans="1:4" s="39" customFormat="1" x14ac:dyDescent="0.25">
      <c r="A925" s="39" t="s">
        <v>173</v>
      </c>
      <c r="B925" s="52">
        <v>45536</v>
      </c>
      <c r="C925" s="39">
        <v>37</v>
      </c>
      <c r="D925" s="39">
        <v>33</v>
      </c>
    </row>
    <row r="926" spans="1:4" s="39" customFormat="1" x14ac:dyDescent="0.25">
      <c r="A926" s="39" t="s">
        <v>173</v>
      </c>
      <c r="B926" s="52">
        <v>45537</v>
      </c>
      <c r="C926" s="39">
        <v>35</v>
      </c>
      <c r="D926" s="39">
        <v>23</v>
      </c>
    </row>
    <row r="927" spans="1:4" s="39" customFormat="1" x14ac:dyDescent="0.25">
      <c r="A927" s="39" t="s">
        <v>173</v>
      </c>
      <c r="B927" s="52">
        <v>45538</v>
      </c>
      <c r="C927" s="39">
        <v>47</v>
      </c>
      <c r="D927" s="39">
        <v>25</v>
      </c>
    </row>
    <row r="928" spans="1:4" s="39" customFormat="1" x14ac:dyDescent="0.25">
      <c r="A928" s="39" t="s">
        <v>173</v>
      </c>
      <c r="B928" s="52">
        <v>45539</v>
      </c>
      <c r="C928" s="39">
        <v>44</v>
      </c>
      <c r="D928" s="39">
        <v>25</v>
      </c>
    </row>
    <row r="929" spans="1:4" s="39" customFormat="1" x14ac:dyDescent="0.25">
      <c r="A929" s="39" t="s">
        <v>173</v>
      </c>
      <c r="B929" s="52">
        <v>45540</v>
      </c>
      <c r="C929" s="39">
        <v>42</v>
      </c>
      <c r="D929" s="39">
        <v>25</v>
      </c>
    </row>
    <row r="930" spans="1:4" s="39" customFormat="1" x14ac:dyDescent="0.25">
      <c r="A930" s="39" t="s">
        <v>173</v>
      </c>
      <c r="B930" s="52">
        <v>45541</v>
      </c>
      <c r="C930" s="39">
        <v>47</v>
      </c>
      <c r="D930" s="39">
        <v>32</v>
      </c>
    </row>
    <row r="931" spans="1:4" s="39" customFormat="1" x14ac:dyDescent="0.25">
      <c r="A931" s="39" t="s">
        <v>173</v>
      </c>
      <c r="B931" s="52">
        <v>45542</v>
      </c>
      <c r="C931" s="39">
        <v>33</v>
      </c>
      <c r="D931" s="39">
        <v>29</v>
      </c>
    </row>
    <row r="932" spans="1:4" s="39" customFormat="1" x14ac:dyDescent="0.25">
      <c r="A932" s="39" t="s">
        <v>173</v>
      </c>
      <c r="B932" s="52">
        <v>45543</v>
      </c>
      <c r="C932" s="39">
        <v>38</v>
      </c>
      <c r="D932" s="39">
        <v>27</v>
      </c>
    </row>
    <row r="933" spans="1:4" s="39" customFormat="1" x14ac:dyDescent="0.25">
      <c r="A933" s="39" t="s">
        <v>173</v>
      </c>
      <c r="B933" s="52">
        <v>45544</v>
      </c>
      <c r="C933" s="39">
        <v>31</v>
      </c>
      <c r="D933" s="39">
        <v>23</v>
      </c>
    </row>
    <row r="934" spans="1:4" s="39" customFormat="1" x14ac:dyDescent="0.25">
      <c r="A934" s="39" t="s">
        <v>173</v>
      </c>
      <c r="B934" s="52">
        <v>45545</v>
      </c>
      <c r="C934" s="39">
        <v>50</v>
      </c>
      <c r="D934" s="39">
        <v>28</v>
      </c>
    </row>
    <row r="935" spans="1:4" s="39" customFormat="1" x14ac:dyDescent="0.25">
      <c r="A935" s="39" t="s">
        <v>173</v>
      </c>
      <c r="B935" s="52">
        <v>45546</v>
      </c>
      <c r="C935" s="39">
        <v>49</v>
      </c>
      <c r="D935" s="39">
        <v>28</v>
      </c>
    </row>
    <row r="936" spans="1:4" s="39" customFormat="1" x14ac:dyDescent="0.25">
      <c r="A936" s="39" t="s">
        <v>173</v>
      </c>
      <c r="B936" s="52">
        <v>45547</v>
      </c>
      <c r="C936" s="39">
        <v>33</v>
      </c>
      <c r="D936" s="39">
        <v>34</v>
      </c>
    </row>
    <row r="937" spans="1:4" s="39" customFormat="1" x14ac:dyDescent="0.25">
      <c r="A937" s="39" t="s">
        <v>173</v>
      </c>
      <c r="B937" s="52">
        <v>45548</v>
      </c>
      <c r="C937" s="39">
        <v>30</v>
      </c>
      <c r="D937" s="39">
        <v>29</v>
      </c>
    </row>
    <row r="938" spans="1:4" s="39" customFormat="1" x14ac:dyDescent="0.25">
      <c r="A938" s="39" t="s">
        <v>173</v>
      </c>
      <c r="B938" s="52">
        <v>45549</v>
      </c>
      <c r="C938" s="39">
        <v>39</v>
      </c>
      <c r="D938" s="39">
        <v>29</v>
      </c>
    </row>
    <row r="939" spans="1:4" s="39" customFormat="1" x14ac:dyDescent="0.25">
      <c r="A939" s="39" t="s">
        <v>173</v>
      </c>
      <c r="B939" s="52">
        <v>45550</v>
      </c>
      <c r="C939" s="39">
        <v>43</v>
      </c>
      <c r="D939" s="39">
        <v>21</v>
      </c>
    </row>
    <row r="940" spans="1:4" s="39" customFormat="1" x14ac:dyDescent="0.25">
      <c r="A940" s="39" t="s">
        <v>173</v>
      </c>
      <c r="B940" s="52">
        <v>45551</v>
      </c>
      <c r="C940" s="39">
        <v>31</v>
      </c>
      <c r="D940" s="39">
        <v>20</v>
      </c>
    </row>
    <row r="941" spans="1:4" s="39" customFormat="1" x14ac:dyDescent="0.25">
      <c r="A941" s="39" t="s">
        <v>173</v>
      </c>
      <c r="B941" s="52">
        <v>45552</v>
      </c>
      <c r="C941" s="39">
        <v>30</v>
      </c>
      <c r="D941" s="39">
        <v>30</v>
      </c>
    </row>
    <row r="942" spans="1:4" s="39" customFormat="1" x14ac:dyDescent="0.25">
      <c r="A942" s="39" t="s">
        <v>173</v>
      </c>
      <c r="B942" s="52">
        <v>45553</v>
      </c>
      <c r="C942" s="39">
        <v>31</v>
      </c>
      <c r="D942" s="39">
        <v>20</v>
      </c>
    </row>
    <row r="943" spans="1:4" s="39" customFormat="1" x14ac:dyDescent="0.25">
      <c r="A943" s="39" t="s">
        <v>173</v>
      </c>
      <c r="B943" s="52">
        <v>45554</v>
      </c>
      <c r="C943" s="39">
        <v>50</v>
      </c>
      <c r="D943" s="39">
        <v>34</v>
      </c>
    </row>
    <row r="944" spans="1:4" s="39" customFormat="1" x14ac:dyDescent="0.25">
      <c r="A944" s="39" t="s">
        <v>173</v>
      </c>
      <c r="B944" s="52">
        <v>45555</v>
      </c>
      <c r="C944" s="39">
        <v>39</v>
      </c>
      <c r="D944" s="39">
        <v>28</v>
      </c>
    </row>
    <row r="945" spans="1:4" s="39" customFormat="1" x14ac:dyDescent="0.25">
      <c r="A945" s="39" t="s">
        <v>173</v>
      </c>
      <c r="B945" s="52">
        <v>45556</v>
      </c>
      <c r="C945" s="39">
        <v>44</v>
      </c>
      <c r="D945" s="39">
        <v>21</v>
      </c>
    </row>
    <row r="946" spans="1:4" s="39" customFormat="1" x14ac:dyDescent="0.25">
      <c r="A946" s="39" t="s">
        <v>173</v>
      </c>
      <c r="B946" s="52">
        <v>45557</v>
      </c>
      <c r="C946" s="39">
        <v>40</v>
      </c>
      <c r="D946" s="39">
        <v>21</v>
      </c>
    </row>
    <row r="947" spans="1:4" s="39" customFormat="1" x14ac:dyDescent="0.25">
      <c r="A947" s="39" t="s">
        <v>173</v>
      </c>
      <c r="B947" s="52">
        <v>45558</v>
      </c>
      <c r="C947" s="39">
        <v>39</v>
      </c>
      <c r="D947" s="39">
        <v>25</v>
      </c>
    </row>
    <row r="948" spans="1:4" s="39" customFormat="1" x14ac:dyDescent="0.25">
      <c r="A948" s="39" t="s">
        <v>173</v>
      </c>
      <c r="B948" s="52">
        <v>45559</v>
      </c>
      <c r="C948" s="39">
        <v>37</v>
      </c>
      <c r="D948" s="39">
        <v>31</v>
      </c>
    </row>
    <row r="949" spans="1:4" s="39" customFormat="1" x14ac:dyDescent="0.25">
      <c r="A949" s="39" t="s">
        <v>173</v>
      </c>
      <c r="B949" s="52">
        <v>45560</v>
      </c>
      <c r="C949" s="39">
        <v>50</v>
      </c>
      <c r="D949" s="39">
        <v>20</v>
      </c>
    </row>
    <row r="950" spans="1:4" s="39" customFormat="1" x14ac:dyDescent="0.25">
      <c r="A950" s="39" t="s">
        <v>173</v>
      </c>
      <c r="B950" s="52">
        <v>45561</v>
      </c>
      <c r="C950" s="39">
        <v>36</v>
      </c>
      <c r="D950" s="39">
        <v>24</v>
      </c>
    </row>
    <row r="951" spans="1:4" s="39" customFormat="1" x14ac:dyDescent="0.25">
      <c r="A951" s="39" t="s">
        <v>173</v>
      </c>
      <c r="B951" s="52">
        <v>45562</v>
      </c>
      <c r="C951" s="39">
        <v>46</v>
      </c>
      <c r="D951" s="39">
        <v>29</v>
      </c>
    </row>
    <row r="952" spans="1:4" s="39" customFormat="1" x14ac:dyDescent="0.25">
      <c r="A952" s="39" t="s">
        <v>173</v>
      </c>
      <c r="B952" s="52">
        <v>45563</v>
      </c>
      <c r="C952" s="39">
        <v>41</v>
      </c>
      <c r="D952" s="39">
        <v>29</v>
      </c>
    </row>
    <row r="953" spans="1:4" s="39" customFormat="1" x14ac:dyDescent="0.25">
      <c r="A953" s="39" t="s">
        <v>173</v>
      </c>
      <c r="B953" s="52">
        <v>45564</v>
      </c>
      <c r="C953" s="39">
        <v>35</v>
      </c>
      <c r="D953" s="39">
        <v>21</v>
      </c>
    </row>
    <row r="954" spans="1:4" s="39" customFormat="1" x14ac:dyDescent="0.25">
      <c r="A954" s="39" t="s">
        <v>173</v>
      </c>
      <c r="B954" s="52">
        <v>45565</v>
      </c>
      <c r="C954" s="39">
        <v>43</v>
      </c>
      <c r="D954" s="39">
        <v>20</v>
      </c>
    </row>
    <row r="955" spans="1:4" s="39" customFormat="1" x14ac:dyDescent="0.25">
      <c r="A955" s="39" t="s">
        <v>173</v>
      </c>
      <c r="B955" s="52">
        <v>45566</v>
      </c>
      <c r="C955" s="39">
        <v>36</v>
      </c>
      <c r="D955" s="39">
        <v>33</v>
      </c>
    </row>
    <row r="956" spans="1:4" s="39" customFormat="1" x14ac:dyDescent="0.25">
      <c r="A956" s="39" t="s">
        <v>173</v>
      </c>
      <c r="B956" s="52">
        <v>45567</v>
      </c>
      <c r="C956" s="39">
        <v>36</v>
      </c>
      <c r="D956" s="39">
        <v>22</v>
      </c>
    </row>
    <row r="957" spans="1:4" s="39" customFormat="1" x14ac:dyDescent="0.25">
      <c r="A957" s="39" t="s">
        <v>173</v>
      </c>
      <c r="B957" s="52">
        <v>45568</v>
      </c>
      <c r="C957" s="39">
        <v>44</v>
      </c>
      <c r="D957" s="39">
        <v>25</v>
      </c>
    </row>
    <row r="958" spans="1:4" s="39" customFormat="1" x14ac:dyDescent="0.25">
      <c r="A958" s="39" t="s">
        <v>173</v>
      </c>
      <c r="B958" s="52">
        <v>45569</v>
      </c>
      <c r="C958" s="39">
        <v>48</v>
      </c>
      <c r="D958" s="39">
        <v>22</v>
      </c>
    </row>
    <row r="959" spans="1:4" s="39" customFormat="1" x14ac:dyDescent="0.25">
      <c r="A959" s="39" t="s">
        <v>173</v>
      </c>
      <c r="B959" s="52">
        <v>45570</v>
      </c>
      <c r="C959" s="39">
        <v>33</v>
      </c>
      <c r="D959" s="39">
        <v>29</v>
      </c>
    </row>
    <row r="960" spans="1:4" s="39" customFormat="1" x14ac:dyDescent="0.25">
      <c r="A960" s="39" t="s">
        <v>173</v>
      </c>
      <c r="B960" s="52">
        <v>45571</v>
      </c>
      <c r="C960" s="39">
        <v>48</v>
      </c>
      <c r="D960" s="39">
        <v>27</v>
      </c>
    </row>
    <row r="961" spans="1:4" s="39" customFormat="1" x14ac:dyDescent="0.25">
      <c r="A961" s="39" t="s">
        <v>173</v>
      </c>
      <c r="B961" s="52">
        <v>45572</v>
      </c>
      <c r="C961" s="39">
        <v>37</v>
      </c>
      <c r="D961" s="39">
        <v>22</v>
      </c>
    </row>
    <row r="962" spans="1:4" s="39" customFormat="1" x14ac:dyDescent="0.25">
      <c r="A962" s="39" t="s">
        <v>173</v>
      </c>
      <c r="B962" s="52">
        <v>45573</v>
      </c>
      <c r="C962" s="39">
        <v>49</v>
      </c>
      <c r="D962" s="39">
        <v>34</v>
      </c>
    </row>
    <row r="963" spans="1:4" s="39" customFormat="1" x14ac:dyDescent="0.25">
      <c r="A963" s="39" t="s">
        <v>173</v>
      </c>
      <c r="B963" s="52">
        <v>45574</v>
      </c>
      <c r="C963" s="39">
        <v>41</v>
      </c>
      <c r="D963" s="39">
        <v>33</v>
      </c>
    </row>
    <row r="964" spans="1:4" s="39" customFormat="1" x14ac:dyDescent="0.25">
      <c r="A964" s="39" t="s">
        <v>173</v>
      </c>
      <c r="B964" s="52">
        <v>45575</v>
      </c>
      <c r="C964" s="39">
        <v>50</v>
      </c>
      <c r="D964" s="39">
        <v>20</v>
      </c>
    </row>
    <row r="965" spans="1:4" s="39" customFormat="1" x14ac:dyDescent="0.25">
      <c r="A965" s="39" t="s">
        <v>173</v>
      </c>
      <c r="B965" s="52">
        <v>45576</v>
      </c>
      <c r="C965" s="39">
        <v>32</v>
      </c>
      <c r="D965" s="39">
        <v>20</v>
      </c>
    </row>
    <row r="966" spans="1:4" s="39" customFormat="1" x14ac:dyDescent="0.25">
      <c r="A966" s="39" t="s">
        <v>173</v>
      </c>
      <c r="B966" s="52">
        <v>45577</v>
      </c>
      <c r="C966" s="39">
        <v>45</v>
      </c>
      <c r="D966" s="39">
        <v>23</v>
      </c>
    </row>
    <row r="967" spans="1:4" s="39" customFormat="1" x14ac:dyDescent="0.25">
      <c r="A967" s="39" t="s">
        <v>173</v>
      </c>
      <c r="B967" s="52">
        <v>45578</v>
      </c>
      <c r="C967" s="39">
        <v>41</v>
      </c>
      <c r="D967" s="39">
        <v>34</v>
      </c>
    </row>
    <row r="968" spans="1:4" s="39" customFormat="1" x14ac:dyDescent="0.25">
      <c r="A968" s="39" t="s">
        <v>173</v>
      </c>
      <c r="B968" s="52">
        <v>45579</v>
      </c>
      <c r="C968" s="39">
        <v>43</v>
      </c>
      <c r="D968" s="39">
        <v>30</v>
      </c>
    </row>
    <row r="969" spans="1:4" s="39" customFormat="1" x14ac:dyDescent="0.25">
      <c r="A969" s="39" t="s">
        <v>173</v>
      </c>
      <c r="B969" s="52">
        <v>45580</v>
      </c>
      <c r="C969" s="39">
        <v>33</v>
      </c>
      <c r="D969" s="39">
        <v>32</v>
      </c>
    </row>
    <row r="970" spans="1:4" s="39" customFormat="1" x14ac:dyDescent="0.25">
      <c r="A970" s="39" t="s">
        <v>173</v>
      </c>
      <c r="B970" s="52">
        <v>45581</v>
      </c>
      <c r="C970" s="39">
        <v>48</v>
      </c>
      <c r="D970" s="39">
        <v>31</v>
      </c>
    </row>
    <row r="971" spans="1:4" s="39" customFormat="1" x14ac:dyDescent="0.25">
      <c r="A971" s="39" t="s">
        <v>173</v>
      </c>
      <c r="B971" s="52">
        <v>45582</v>
      </c>
      <c r="C971" s="39">
        <v>40</v>
      </c>
      <c r="D971" s="39">
        <v>33</v>
      </c>
    </row>
    <row r="972" spans="1:4" s="39" customFormat="1" x14ac:dyDescent="0.25">
      <c r="A972" s="39" t="s">
        <v>173</v>
      </c>
      <c r="B972" s="52">
        <v>45583</v>
      </c>
      <c r="C972" s="39">
        <v>36</v>
      </c>
      <c r="D972" s="39">
        <v>34</v>
      </c>
    </row>
    <row r="973" spans="1:4" s="39" customFormat="1" x14ac:dyDescent="0.25">
      <c r="A973" s="39" t="s">
        <v>173</v>
      </c>
      <c r="B973" s="52">
        <v>45584</v>
      </c>
      <c r="C973" s="39">
        <v>50</v>
      </c>
      <c r="D973" s="39">
        <v>24</v>
      </c>
    </row>
    <row r="974" spans="1:4" s="39" customFormat="1" x14ac:dyDescent="0.25">
      <c r="A974" s="39" t="s">
        <v>173</v>
      </c>
      <c r="B974" s="52">
        <v>45585</v>
      </c>
      <c r="C974" s="39">
        <v>30</v>
      </c>
      <c r="D974" s="39">
        <v>20</v>
      </c>
    </row>
    <row r="975" spans="1:4" s="39" customFormat="1" x14ac:dyDescent="0.25">
      <c r="A975" s="39" t="s">
        <v>173</v>
      </c>
      <c r="B975" s="52">
        <v>45586</v>
      </c>
      <c r="C975" s="39">
        <v>43</v>
      </c>
      <c r="D975" s="39">
        <v>34</v>
      </c>
    </row>
    <row r="976" spans="1:4" s="39" customFormat="1" x14ac:dyDescent="0.25">
      <c r="A976" s="39" t="s">
        <v>173</v>
      </c>
      <c r="B976" s="52">
        <v>45587</v>
      </c>
      <c r="C976" s="39">
        <v>30</v>
      </c>
      <c r="D976" s="39">
        <v>26</v>
      </c>
    </row>
    <row r="977" spans="1:4" s="39" customFormat="1" x14ac:dyDescent="0.25">
      <c r="A977" s="39" t="s">
        <v>173</v>
      </c>
      <c r="B977" s="52">
        <v>45588</v>
      </c>
      <c r="C977" s="39">
        <v>43</v>
      </c>
      <c r="D977" s="39">
        <v>32</v>
      </c>
    </row>
    <row r="978" spans="1:4" s="39" customFormat="1" x14ac:dyDescent="0.25">
      <c r="A978" s="39" t="s">
        <v>173</v>
      </c>
      <c r="B978" s="52">
        <v>45589</v>
      </c>
      <c r="C978" s="39">
        <v>30</v>
      </c>
      <c r="D978" s="39">
        <v>25</v>
      </c>
    </row>
    <row r="979" spans="1:4" s="39" customFormat="1" x14ac:dyDescent="0.25">
      <c r="A979" s="39" t="s">
        <v>173</v>
      </c>
      <c r="B979" s="52">
        <v>45590</v>
      </c>
      <c r="C979" s="39">
        <v>49</v>
      </c>
      <c r="D979" s="39">
        <v>21</v>
      </c>
    </row>
    <row r="980" spans="1:4" s="39" customFormat="1" x14ac:dyDescent="0.25">
      <c r="A980" s="39" t="s">
        <v>173</v>
      </c>
      <c r="B980" s="52">
        <v>45591</v>
      </c>
      <c r="C980" s="39">
        <v>47</v>
      </c>
      <c r="D980" s="39">
        <v>30</v>
      </c>
    </row>
    <row r="981" spans="1:4" s="39" customFormat="1" x14ac:dyDescent="0.25">
      <c r="A981" s="39" t="s">
        <v>173</v>
      </c>
      <c r="B981" s="52">
        <v>45592</v>
      </c>
      <c r="C981" s="39">
        <v>47</v>
      </c>
      <c r="D981" s="39">
        <v>28</v>
      </c>
    </row>
    <row r="982" spans="1:4" s="39" customFormat="1" x14ac:dyDescent="0.25">
      <c r="A982" s="39" t="s">
        <v>173</v>
      </c>
      <c r="B982" s="52">
        <v>45593</v>
      </c>
      <c r="C982" s="39">
        <v>39</v>
      </c>
      <c r="D982" s="39">
        <v>34</v>
      </c>
    </row>
    <row r="983" spans="1:4" s="39" customFormat="1" x14ac:dyDescent="0.25">
      <c r="A983" s="39" t="s">
        <v>173</v>
      </c>
      <c r="B983" s="52">
        <v>45594</v>
      </c>
      <c r="C983" s="39">
        <v>35</v>
      </c>
      <c r="D983" s="39">
        <v>35</v>
      </c>
    </row>
    <row r="984" spans="1:4" s="39" customFormat="1" x14ac:dyDescent="0.25">
      <c r="A984" s="39" t="s">
        <v>173</v>
      </c>
      <c r="B984" s="52">
        <v>45595</v>
      </c>
      <c r="C984" s="39">
        <v>35</v>
      </c>
      <c r="D984" s="39">
        <v>31</v>
      </c>
    </row>
    <row r="985" spans="1:4" s="39" customFormat="1" x14ac:dyDescent="0.25">
      <c r="A985" s="39" t="s">
        <v>173</v>
      </c>
      <c r="B985" s="52">
        <v>45596</v>
      </c>
      <c r="C985" s="39">
        <v>31</v>
      </c>
      <c r="D985" s="39">
        <v>35</v>
      </c>
    </row>
    <row r="986" spans="1:4" s="39" customFormat="1" x14ac:dyDescent="0.25">
      <c r="A986" s="39" t="s">
        <v>173</v>
      </c>
      <c r="B986" s="52">
        <v>45597</v>
      </c>
      <c r="C986" s="39">
        <v>33</v>
      </c>
      <c r="D986" s="39">
        <v>23</v>
      </c>
    </row>
    <row r="987" spans="1:4" s="39" customFormat="1" x14ac:dyDescent="0.25">
      <c r="A987" s="39" t="s">
        <v>173</v>
      </c>
      <c r="B987" s="52">
        <v>45598</v>
      </c>
      <c r="C987" s="39">
        <v>31</v>
      </c>
      <c r="D987" s="39">
        <v>32</v>
      </c>
    </row>
    <row r="988" spans="1:4" s="39" customFormat="1" x14ac:dyDescent="0.25">
      <c r="A988" s="39" t="s">
        <v>173</v>
      </c>
      <c r="B988" s="52">
        <v>45599</v>
      </c>
      <c r="C988" s="39">
        <v>50</v>
      </c>
      <c r="D988" s="39">
        <v>23</v>
      </c>
    </row>
    <row r="989" spans="1:4" s="39" customFormat="1" x14ac:dyDescent="0.25">
      <c r="A989" s="39" t="s">
        <v>173</v>
      </c>
      <c r="B989" s="52">
        <v>45600</v>
      </c>
      <c r="C989" s="39">
        <v>35</v>
      </c>
      <c r="D989" s="39">
        <v>25</v>
      </c>
    </row>
    <row r="990" spans="1:4" s="39" customFormat="1" x14ac:dyDescent="0.25">
      <c r="A990" s="39" t="s">
        <v>173</v>
      </c>
      <c r="B990" s="52">
        <v>45601</v>
      </c>
      <c r="C990" s="39">
        <v>43</v>
      </c>
      <c r="D990" s="39">
        <v>22</v>
      </c>
    </row>
    <row r="991" spans="1:4" s="39" customFormat="1" x14ac:dyDescent="0.25">
      <c r="A991" s="39" t="s">
        <v>173</v>
      </c>
      <c r="B991" s="52">
        <v>45602</v>
      </c>
      <c r="C991" s="39">
        <v>31</v>
      </c>
      <c r="D991" s="39">
        <v>29</v>
      </c>
    </row>
    <row r="992" spans="1:4" s="39" customFormat="1" x14ac:dyDescent="0.25">
      <c r="A992" s="39" t="s">
        <v>173</v>
      </c>
      <c r="B992" s="52">
        <v>45603</v>
      </c>
      <c r="C992" s="39">
        <v>33</v>
      </c>
      <c r="D992" s="39">
        <v>28</v>
      </c>
    </row>
    <row r="993" spans="1:4" s="39" customFormat="1" x14ac:dyDescent="0.25">
      <c r="A993" s="39" t="s">
        <v>173</v>
      </c>
      <c r="B993" s="52">
        <v>45604</v>
      </c>
      <c r="C993" s="39">
        <v>47</v>
      </c>
      <c r="D993" s="39">
        <v>20</v>
      </c>
    </row>
    <row r="994" spans="1:4" s="39" customFormat="1" x14ac:dyDescent="0.25">
      <c r="A994" s="39" t="s">
        <v>173</v>
      </c>
      <c r="B994" s="52">
        <v>45605</v>
      </c>
      <c r="C994" s="39">
        <v>30</v>
      </c>
      <c r="D994" s="39">
        <v>20</v>
      </c>
    </row>
    <row r="995" spans="1:4" s="39" customFormat="1" x14ac:dyDescent="0.25">
      <c r="A995" s="39" t="s">
        <v>173</v>
      </c>
      <c r="B995" s="52">
        <v>45606</v>
      </c>
      <c r="C995" s="39">
        <v>34</v>
      </c>
      <c r="D995" s="39">
        <v>29</v>
      </c>
    </row>
    <row r="996" spans="1:4" s="39" customFormat="1" x14ac:dyDescent="0.25">
      <c r="A996" s="39" t="s">
        <v>173</v>
      </c>
      <c r="B996" s="52">
        <v>45607</v>
      </c>
      <c r="C996" s="39">
        <v>31</v>
      </c>
      <c r="D996" s="39">
        <v>25</v>
      </c>
    </row>
    <row r="997" spans="1:4" s="39" customFormat="1" x14ac:dyDescent="0.25">
      <c r="A997" s="39" t="s">
        <v>173</v>
      </c>
      <c r="B997" s="52">
        <v>45608</v>
      </c>
      <c r="C997" s="39">
        <v>46</v>
      </c>
      <c r="D997" s="39">
        <v>24</v>
      </c>
    </row>
    <row r="998" spans="1:4" s="39" customFormat="1" x14ac:dyDescent="0.25">
      <c r="A998" s="39" t="s">
        <v>173</v>
      </c>
      <c r="B998" s="52">
        <v>45609</v>
      </c>
      <c r="C998" s="39">
        <v>50</v>
      </c>
      <c r="D998" s="39">
        <v>29</v>
      </c>
    </row>
    <row r="999" spans="1:4" s="39" customFormat="1" x14ac:dyDescent="0.25">
      <c r="A999" s="39" t="s">
        <v>173</v>
      </c>
      <c r="B999" s="52">
        <v>45610</v>
      </c>
      <c r="C999" s="39">
        <v>32</v>
      </c>
      <c r="D999" s="39">
        <v>21</v>
      </c>
    </row>
    <row r="1000" spans="1:4" s="39" customFormat="1" x14ac:dyDescent="0.25">
      <c r="A1000" s="39" t="s">
        <v>173</v>
      </c>
      <c r="B1000" s="52">
        <v>45611</v>
      </c>
      <c r="C1000" s="39">
        <v>46</v>
      </c>
      <c r="D1000" s="39">
        <v>29</v>
      </c>
    </row>
    <row r="1001" spans="1:4" s="39" customFormat="1" x14ac:dyDescent="0.25">
      <c r="A1001" s="39" t="s">
        <v>173</v>
      </c>
      <c r="B1001" s="52">
        <v>45612</v>
      </c>
      <c r="C1001" s="39">
        <v>42</v>
      </c>
      <c r="D1001" s="39">
        <v>35</v>
      </c>
    </row>
    <row r="1002" spans="1:4" s="39" customFormat="1" x14ac:dyDescent="0.25">
      <c r="A1002" s="39" t="s">
        <v>173</v>
      </c>
      <c r="B1002" s="52">
        <v>45613</v>
      </c>
      <c r="C1002" s="39">
        <v>37</v>
      </c>
      <c r="D1002" s="39">
        <v>27</v>
      </c>
    </row>
    <row r="1003" spans="1:4" s="39" customFormat="1" x14ac:dyDescent="0.25">
      <c r="A1003" s="39" t="s">
        <v>173</v>
      </c>
      <c r="B1003" s="52">
        <v>45614</v>
      </c>
      <c r="C1003" s="39">
        <v>46</v>
      </c>
      <c r="D1003" s="39">
        <v>27</v>
      </c>
    </row>
    <row r="1004" spans="1:4" s="39" customFormat="1" x14ac:dyDescent="0.25">
      <c r="A1004" s="39" t="s">
        <v>173</v>
      </c>
      <c r="B1004" s="52">
        <v>45615</v>
      </c>
      <c r="C1004" s="39">
        <v>33</v>
      </c>
      <c r="D1004" s="39">
        <v>30</v>
      </c>
    </row>
    <row r="1005" spans="1:4" s="39" customFormat="1" x14ac:dyDescent="0.25">
      <c r="A1005" s="39" t="s">
        <v>173</v>
      </c>
      <c r="B1005" s="52">
        <v>45616</v>
      </c>
      <c r="C1005" s="39">
        <v>47</v>
      </c>
      <c r="D1005" s="39">
        <v>29</v>
      </c>
    </row>
    <row r="1006" spans="1:4" s="39" customFormat="1" x14ac:dyDescent="0.25">
      <c r="A1006" s="39" t="s">
        <v>173</v>
      </c>
      <c r="B1006" s="52">
        <v>45617</v>
      </c>
      <c r="C1006" s="39">
        <v>42</v>
      </c>
      <c r="D1006" s="39">
        <v>33</v>
      </c>
    </row>
    <row r="1007" spans="1:4" s="39" customFormat="1" x14ac:dyDescent="0.25">
      <c r="A1007" s="39" t="s">
        <v>173</v>
      </c>
      <c r="B1007" s="52">
        <v>45618</v>
      </c>
      <c r="C1007" s="39">
        <v>47</v>
      </c>
      <c r="D1007" s="39">
        <v>28</v>
      </c>
    </row>
    <row r="1008" spans="1:4" s="39" customFormat="1" x14ac:dyDescent="0.25">
      <c r="A1008" s="39" t="s">
        <v>173</v>
      </c>
      <c r="B1008" s="52">
        <v>45619</v>
      </c>
      <c r="C1008" s="39">
        <v>33</v>
      </c>
      <c r="D1008" s="39">
        <v>32</v>
      </c>
    </row>
    <row r="1009" spans="1:4" s="39" customFormat="1" x14ac:dyDescent="0.25">
      <c r="A1009" s="39" t="s">
        <v>173</v>
      </c>
      <c r="B1009" s="52">
        <v>45620</v>
      </c>
      <c r="C1009" s="39">
        <v>41</v>
      </c>
      <c r="D1009" s="39">
        <v>32</v>
      </c>
    </row>
    <row r="1010" spans="1:4" s="39" customFormat="1" x14ac:dyDescent="0.25">
      <c r="A1010" s="39" t="s">
        <v>173</v>
      </c>
      <c r="B1010" s="52">
        <v>45621</v>
      </c>
      <c r="C1010" s="39">
        <v>44</v>
      </c>
      <c r="D1010" s="39">
        <v>32</v>
      </c>
    </row>
    <row r="1011" spans="1:4" s="39" customFormat="1" x14ac:dyDescent="0.25">
      <c r="A1011" s="39" t="s">
        <v>173</v>
      </c>
      <c r="B1011" s="52">
        <v>45622</v>
      </c>
      <c r="C1011" s="39">
        <v>43</v>
      </c>
      <c r="D1011" s="39">
        <v>21</v>
      </c>
    </row>
    <row r="1012" spans="1:4" s="39" customFormat="1" x14ac:dyDescent="0.25">
      <c r="A1012" s="39" t="s">
        <v>173</v>
      </c>
      <c r="B1012" s="52">
        <v>45623</v>
      </c>
      <c r="C1012" s="39">
        <v>43</v>
      </c>
      <c r="D1012" s="39">
        <v>26</v>
      </c>
    </row>
    <row r="1013" spans="1:4" s="39" customFormat="1" x14ac:dyDescent="0.25">
      <c r="A1013" s="39" t="s">
        <v>173</v>
      </c>
      <c r="B1013" s="52">
        <v>45624</v>
      </c>
      <c r="C1013" s="39">
        <v>37</v>
      </c>
      <c r="D1013" s="39">
        <v>35</v>
      </c>
    </row>
    <row r="1014" spans="1:4" s="39" customFormat="1" x14ac:dyDescent="0.25">
      <c r="A1014" s="39" t="s">
        <v>173</v>
      </c>
      <c r="B1014" s="52">
        <v>45625</v>
      </c>
      <c r="C1014" s="39">
        <v>48</v>
      </c>
      <c r="D1014" s="39">
        <v>30</v>
      </c>
    </row>
    <row r="1015" spans="1:4" s="39" customFormat="1" x14ac:dyDescent="0.25">
      <c r="A1015" s="39" t="s">
        <v>173</v>
      </c>
      <c r="B1015" s="52">
        <v>45626</v>
      </c>
      <c r="C1015" s="39">
        <v>47</v>
      </c>
      <c r="D1015" s="39">
        <v>23</v>
      </c>
    </row>
    <row r="1016" spans="1:4" s="39" customFormat="1" x14ac:dyDescent="0.25">
      <c r="A1016" s="39" t="s">
        <v>173</v>
      </c>
      <c r="B1016" s="52">
        <v>45627</v>
      </c>
      <c r="C1016" s="39">
        <v>35</v>
      </c>
      <c r="D1016" s="39">
        <v>27</v>
      </c>
    </row>
    <row r="1017" spans="1:4" s="39" customFormat="1" x14ac:dyDescent="0.25">
      <c r="A1017" s="39" t="s">
        <v>173</v>
      </c>
      <c r="B1017" s="52">
        <v>45628</v>
      </c>
      <c r="C1017" s="39">
        <v>45</v>
      </c>
      <c r="D1017" s="39">
        <v>32</v>
      </c>
    </row>
    <row r="1018" spans="1:4" s="39" customFormat="1" x14ac:dyDescent="0.25">
      <c r="A1018" s="39" t="s">
        <v>173</v>
      </c>
      <c r="B1018" s="52">
        <v>45629</v>
      </c>
      <c r="C1018" s="39">
        <v>30</v>
      </c>
      <c r="D1018" s="39">
        <v>34</v>
      </c>
    </row>
    <row r="1019" spans="1:4" s="39" customFormat="1" x14ac:dyDescent="0.25">
      <c r="A1019" s="39" t="s">
        <v>173</v>
      </c>
      <c r="B1019" s="52">
        <v>45630</v>
      </c>
      <c r="C1019" s="39">
        <v>36</v>
      </c>
      <c r="D1019" s="39">
        <v>32</v>
      </c>
    </row>
    <row r="1020" spans="1:4" s="39" customFormat="1" x14ac:dyDescent="0.25">
      <c r="A1020" s="39" t="s">
        <v>173</v>
      </c>
      <c r="B1020" s="52">
        <v>45631</v>
      </c>
      <c r="C1020" s="39">
        <v>30</v>
      </c>
      <c r="D1020" s="39">
        <v>30</v>
      </c>
    </row>
    <row r="1021" spans="1:4" s="39" customFormat="1" x14ac:dyDescent="0.25">
      <c r="A1021" s="39" t="s">
        <v>173</v>
      </c>
      <c r="B1021" s="52">
        <v>45632</v>
      </c>
      <c r="C1021" s="39">
        <v>50</v>
      </c>
      <c r="D1021" s="39">
        <v>23</v>
      </c>
    </row>
    <row r="1022" spans="1:4" s="39" customFormat="1" x14ac:dyDescent="0.25">
      <c r="A1022" s="39" t="s">
        <v>174</v>
      </c>
      <c r="B1022" s="52">
        <v>45292</v>
      </c>
      <c r="C1022" s="39">
        <v>45</v>
      </c>
      <c r="D1022" s="39">
        <v>21</v>
      </c>
    </row>
    <row r="1023" spans="1:4" s="39" customFormat="1" x14ac:dyDescent="0.25">
      <c r="A1023" s="39" t="s">
        <v>174</v>
      </c>
      <c r="B1023" s="52">
        <v>45293</v>
      </c>
      <c r="C1023" s="39">
        <v>35</v>
      </c>
      <c r="D1023" s="39">
        <v>11</v>
      </c>
    </row>
    <row r="1024" spans="1:4" s="39" customFormat="1" x14ac:dyDescent="0.25">
      <c r="A1024" s="39" t="s">
        <v>174</v>
      </c>
      <c r="B1024" s="52">
        <v>45294</v>
      </c>
      <c r="C1024" s="39">
        <v>35</v>
      </c>
      <c r="D1024" s="39">
        <v>31</v>
      </c>
    </row>
    <row r="1025" spans="1:4" s="39" customFormat="1" x14ac:dyDescent="0.25">
      <c r="A1025" s="39" t="s">
        <v>174</v>
      </c>
      <c r="B1025" s="52">
        <v>45295</v>
      </c>
      <c r="C1025" s="39">
        <v>47</v>
      </c>
      <c r="D1025" s="39">
        <v>24</v>
      </c>
    </row>
    <row r="1026" spans="1:4" s="39" customFormat="1" x14ac:dyDescent="0.25">
      <c r="A1026" s="39" t="s">
        <v>174</v>
      </c>
      <c r="B1026" s="52">
        <v>45296</v>
      </c>
      <c r="C1026" s="39">
        <v>48</v>
      </c>
      <c r="D1026" s="39">
        <v>20</v>
      </c>
    </row>
    <row r="1027" spans="1:4" s="39" customFormat="1" x14ac:dyDescent="0.25">
      <c r="A1027" s="39" t="s">
        <v>174</v>
      </c>
      <c r="B1027" s="52">
        <v>45297</v>
      </c>
      <c r="C1027" s="39">
        <v>34</v>
      </c>
      <c r="D1027" s="39">
        <v>16</v>
      </c>
    </row>
    <row r="1028" spans="1:4" s="39" customFormat="1" x14ac:dyDescent="0.25">
      <c r="A1028" s="39" t="s">
        <v>174</v>
      </c>
      <c r="B1028" s="52">
        <v>45298</v>
      </c>
      <c r="C1028" s="39">
        <v>31</v>
      </c>
      <c r="D1028" s="39">
        <v>18</v>
      </c>
    </row>
    <row r="1029" spans="1:4" s="39" customFormat="1" x14ac:dyDescent="0.25">
      <c r="A1029" s="39" t="s">
        <v>174</v>
      </c>
      <c r="B1029" s="52">
        <v>45299</v>
      </c>
      <c r="C1029" s="39">
        <v>42</v>
      </c>
      <c r="D1029" s="39">
        <v>15</v>
      </c>
    </row>
    <row r="1030" spans="1:4" s="39" customFormat="1" x14ac:dyDescent="0.25">
      <c r="A1030" s="39" t="s">
        <v>174</v>
      </c>
      <c r="B1030" s="52">
        <v>45300</v>
      </c>
      <c r="C1030" s="39">
        <v>39</v>
      </c>
      <c r="D1030" s="39">
        <v>30</v>
      </c>
    </row>
    <row r="1031" spans="1:4" s="39" customFormat="1" x14ac:dyDescent="0.25">
      <c r="A1031" s="39" t="s">
        <v>174</v>
      </c>
      <c r="B1031" s="52">
        <v>45301</v>
      </c>
      <c r="C1031" s="39">
        <v>48</v>
      </c>
      <c r="D1031" s="39">
        <v>16</v>
      </c>
    </row>
    <row r="1032" spans="1:4" s="39" customFormat="1" x14ac:dyDescent="0.25">
      <c r="A1032" s="39" t="s">
        <v>174</v>
      </c>
      <c r="B1032" s="52">
        <v>45302</v>
      </c>
      <c r="C1032" s="39">
        <v>42</v>
      </c>
      <c r="D1032" s="39">
        <v>16</v>
      </c>
    </row>
    <row r="1033" spans="1:4" s="39" customFormat="1" x14ac:dyDescent="0.25">
      <c r="A1033" s="39" t="s">
        <v>174</v>
      </c>
      <c r="B1033" s="52">
        <v>45303</v>
      </c>
      <c r="C1033" s="39">
        <v>35</v>
      </c>
      <c r="D1033" s="39">
        <v>25</v>
      </c>
    </row>
    <row r="1034" spans="1:4" s="39" customFormat="1" x14ac:dyDescent="0.25">
      <c r="A1034" s="39" t="s">
        <v>174</v>
      </c>
      <c r="B1034" s="52">
        <v>45304</v>
      </c>
      <c r="C1034" s="39">
        <v>34</v>
      </c>
      <c r="D1034" s="39">
        <v>31</v>
      </c>
    </row>
    <row r="1035" spans="1:4" s="39" customFormat="1" x14ac:dyDescent="0.25">
      <c r="A1035" s="39" t="s">
        <v>174</v>
      </c>
      <c r="B1035" s="52">
        <v>45305</v>
      </c>
      <c r="C1035" s="39">
        <v>48</v>
      </c>
      <c r="D1035" s="39">
        <v>14</v>
      </c>
    </row>
    <row r="1036" spans="1:4" s="39" customFormat="1" x14ac:dyDescent="0.25">
      <c r="A1036" s="39" t="s">
        <v>174</v>
      </c>
      <c r="B1036" s="52">
        <v>45306</v>
      </c>
      <c r="C1036" s="39">
        <v>44</v>
      </c>
      <c r="D1036" s="39">
        <v>16</v>
      </c>
    </row>
    <row r="1037" spans="1:4" s="39" customFormat="1" x14ac:dyDescent="0.25">
      <c r="A1037" s="39" t="s">
        <v>174</v>
      </c>
      <c r="B1037" s="52">
        <v>45307</v>
      </c>
      <c r="C1037" s="39">
        <v>50</v>
      </c>
      <c r="D1037" s="39">
        <v>25</v>
      </c>
    </row>
    <row r="1038" spans="1:4" s="39" customFormat="1" x14ac:dyDescent="0.25">
      <c r="A1038" s="39" t="s">
        <v>174</v>
      </c>
      <c r="B1038" s="52">
        <v>45308</v>
      </c>
      <c r="C1038" s="39">
        <v>42</v>
      </c>
      <c r="D1038" s="39">
        <v>23</v>
      </c>
    </row>
    <row r="1039" spans="1:4" s="39" customFormat="1" x14ac:dyDescent="0.25">
      <c r="A1039" s="39" t="s">
        <v>174</v>
      </c>
      <c r="B1039" s="52">
        <v>45309</v>
      </c>
      <c r="C1039" s="39">
        <v>40</v>
      </c>
      <c r="D1039" s="39">
        <v>31</v>
      </c>
    </row>
    <row r="1040" spans="1:4" s="39" customFormat="1" x14ac:dyDescent="0.25">
      <c r="A1040" s="39" t="s">
        <v>174</v>
      </c>
      <c r="B1040" s="52">
        <v>45310</v>
      </c>
      <c r="C1040" s="39">
        <v>35</v>
      </c>
      <c r="D1040" s="39">
        <v>14</v>
      </c>
    </row>
    <row r="1041" spans="1:4" s="39" customFormat="1" x14ac:dyDescent="0.25">
      <c r="A1041" s="39" t="s">
        <v>174</v>
      </c>
      <c r="B1041" s="52">
        <v>45311</v>
      </c>
      <c r="C1041" s="39">
        <v>48</v>
      </c>
      <c r="D1041" s="39">
        <v>24</v>
      </c>
    </row>
    <row r="1042" spans="1:4" s="39" customFormat="1" x14ac:dyDescent="0.25">
      <c r="A1042" s="39" t="s">
        <v>174</v>
      </c>
      <c r="B1042" s="52">
        <v>45312</v>
      </c>
      <c r="C1042" s="39">
        <v>43</v>
      </c>
      <c r="D1042" s="39">
        <v>17</v>
      </c>
    </row>
    <row r="1043" spans="1:4" s="39" customFormat="1" x14ac:dyDescent="0.25">
      <c r="A1043" s="39" t="s">
        <v>174</v>
      </c>
      <c r="B1043" s="52">
        <v>45313</v>
      </c>
      <c r="C1043" s="39">
        <v>48</v>
      </c>
      <c r="D1043" s="39">
        <v>25</v>
      </c>
    </row>
    <row r="1044" spans="1:4" s="39" customFormat="1" x14ac:dyDescent="0.25">
      <c r="A1044" s="39" t="s">
        <v>174</v>
      </c>
      <c r="B1044" s="52">
        <v>45314</v>
      </c>
      <c r="C1044" s="39">
        <v>45</v>
      </c>
      <c r="D1044" s="39">
        <v>23</v>
      </c>
    </row>
    <row r="1045" spans="1:4" s="39" customFormat="1" x14ac:dyDescent="0.25">
      <c r="A1045" s="39" t="s">
        <v>174</v>
      </c>
      <c r="B1045" s="52">
        <v>45315</v>
      </c>
      <c r="C1045" s="39">
        <v>44</v>
      </c>
      <c r="D1045" s="39">
        <v>12</v>
      </c>
    </row>
    <row r="1046" spans="1:4" s="39" customFormat="1" x14ac:dyDescent="0.25">
      <c r="A1046" s="39" t="s">
        <v>174</v>
      </c>
      <c r="B1046" s="52">
        <v>45316</v>
      </c>
      <c r="C1046" s="39">
        <v>49</v>
      </c>
      <c r="D1046" s="39">
        <v>11</v>
      </c>
    </row>
    <row r="1047" spans="1:4" s="39" customFormat="1" x14ac:dyDescent="0.25">
      <c r="A1047" s="39" t="s">
        <v>174</v>
      </c>
      <c r="B1047" s="52">
        <v>45317</v>
      </c>
      <c r="C1047" s="39">
        <v>46</v>
      </c>
      <c r="D1047" s="39">
        <v>17</v>
      </c>
    </row>
    <row r="1048" spans="1:4" s="39" customFormat="1" x14ac:dyDescent="0.25">
      <c r="A1048" s="39" t="s">
        <v>174</v>
      </c>
      <c r="B1048" s="52">
        <v>45318</v>
      </c>
      <c r="C1048" s="39">
        <v>47</v>
      </c>
      <c r="D1048" s="39">
        <v>15</v>
      </c>
    </row>
    <row r="1049" spans="1:4" s="39" customFormat="1" x14ac:dyDescent="0.25">
      <c r="A1049" s="39" t="s">
        <v>174</v>
      </c>
      <c r="B1049" s="52">
        <v>45319</v>
      </c>
      <c r="C1049" s="39">
        <v>45</v>
      </c>
      <c r="D1049" s="39">
        <v>24</v>
      </c>
    </row>
    <row r="1050" spans="1:4" s="39" customFormat="1" x14ac:dyDescent="0.25">
      <c r="A1050" s="39" t="s">
        <v>174</v>
      </c>
      <c r="B1050" s="52">
        <v>45320</v>
      </c>
      <c r="C1050" s="39">
        <v>35</v>
      </c>
      <c r="D1050" s="39">
        <v>11</v>
      </c>
    </row>
    <row r="1051" spans="1:4" s="39" customFormat="1" x14ac:dyDescent="0.25">
      <c r="A1051" s="39" t="s">
        <v>174</v>
      </c>
      <c r="B1051" s="52">
        <v>45321</v>
      </c>
      <c r="C1051" s="39">
        <v>45</v>
      </c>
      <c r="D1051" s="39">
        <v>11</v>
      </c>
    </row>
    <row r="1052" spans="1:4" s="39" customFormat="1" x14ac:dyDescent="0.25">
      <c r="A1052" s="39" t="s">
        <v>174</v>
      </c>
      <c r="B1052" s="52">
        <v>45322</v>
      </c>
      <c r="C1052" s="39">
        <v>35</v>
      </c>
      <c r="D1052" s="39">
        <v>26</v>
      </c>
    </row>
    <row r="1053" spans="1:4" s="39" customFormat="1" x14ac:dyDescent="0.25">
      <c r="A1053" s="39" t="s">
        <v>174</v>
      </c>
      <c r="B1053" s="52">
        <v>45323</v>
      </c>
      <c r="C1053" s="39">
        <v>31</v>
      </c>
      <c r="D1053" s="39">
        <v>22</v>
      </c>
    </row>
    <row r="1054" spans="1:4" s="39" customFormat="1" x14ac:dyDescent="0.25">
      <c r="A1054" s="39" t="s">
        <v>174</v>
      </c>
      <c r="B1054" s="52">
        <v>45324</v>
      </c>
      <c r="C1054" s="39">
        <v>44</v>
      </c>
      <c r="D1054" s="39">
        <v>26</v>
      </c>
    </row>
    <row r="1055" spans="1:4" s="39" customFormat="1" x14ac:dyDescent="0.25">
      <c r="A1055" s="39" t="s">
        <v>174</v>
      </c>
      <c r="B1055" s="52">
        <v>45325</v>
      </c>
      <c r="C1055" s="39">
        <v>38</v>
      </c>
      <c r="D1055" s="39">
        <v>12</v>
      </c>
    </row>
    <row r="1056" spans="1:4" s="39" customFormat="1" x14ac:dyDescent="0.25">
      <c r="A1056" s="39" t="s">
        <v>174</v>
      </c>
      <c r="B1056" s="52">
        <v>45326</v>
      </c>
      <c r="C1056" s="39">
        <v>44</v>
      </c>
      <c r="D1056" s="39">
        <v>14</v>
      </c>
    </row>
    <row r="1057" spans="1:4" s="39" customFormat="1" x14ac:dyDescent="0.25">
      <c r="A1057" s="39" t="s">
        <v>174</v>
      </c>
      <c r="B1057" s="52">
        <v>45327</v>
      </c>
      <c r="C1057" s="39">
        <v>50</v>
      </c>
      <c r="D1057" s="39">
        <v>24</v>
      </c>
    </row>
    <row r="1058" spans="1:4" s="39" customFormat="1" x14ac:dyDescent="0.25">
      <c r="A1058" s="39" t="s">
        <v>174</v>
      </c>
      <c r="B1058" s="52">
        <v>45328</v>
      </c>
      <c r="C1058" s="39">
        <v>49</v>
      </c>
      <c r="D1058" s="39">
        <v>11</v>
      </c>
    </row>
    <row r="1059" spans="1:4" s="39" customFormat="1" x14ac:dyDescent="0.25">
      <c r="A1059" s="39" t="s">
        <v>174</v>
      </c>
      <c r="B1059" s="52">
        <v>45329</v>
      </c>
      <c r="C1059" s="39">
        <v>33</v>
      </c>
      <c r="D1059" s="39">
        <v>22</v>
      </c>
    </row>
    <row r="1060" spans="1:4" s="39" customFormat="1" x14ac:dyDescent="0.25">
      <c r="A1060" s="39" t="s">
        <v>174</v>
      </c>
      <c r="B1060" s="52">
        <v>45330</v>
      </c>
      <c r="C1060" s="39">
        <v>43</v>
      </c>
      <c r="D1060" s="39">
        <v>15</v>
      </c>
    </row>
    <row r="1061" spans="1:4" s="39" customFormat="1" x14ac:dyDescent="0.25">
      <c r="A1061" s="39" t="s">
        <v>174</v>
      </c>
      <c r="B1061" s="52">
        <v>45331</v>
      </c>
      <c r="C1061" s="39">
        <v>32</v>
      </c>
      <c r="D1061" s="39">
        <v>18</v>
      </c>
    </row>
    <row r="1062" spans="1:4" s="39" customFormat="1" x14ac:dyDescent="0.25">
      <c r="A1062" s="39" t="s">
        <v>174</v>
      </c>
      <c r="B1062" s="52">
        <v>45332</v>
      </c>
      <c r="C1062" s="39">
        <v>48</v>
      </c>
      <c r="D1062" s="39">
        <v>16</v>
      </c>
    </row>
    <row r="1063" spans="1:4" s="39" customFormat="1" x14ac:dyDescent="0.25">
      <c r="A1063" s="39" t="s">
        <v>174</v>
      </c>
      <c r="B1063" s="52">
        <v>45333</v>
      </c>
      <c r="C1063" s="39">
        <v>35</v>
      </c>
      <c r="D1063" s="39">
        <v>12</v>
      </c>
    </row>
    <row r="1064" spans="1:4" s="39" customFormat="1" x14ac:dyDescent="0.25">
      <c r="A1064" s="39" t="s">
        <v>174</v>
      </c>
      <c r="B1064" s="52">
        <v>45334</v>
      </c>
      <c r="C1064" s="39">
        <v>31</v>
      </c>
      <c r="D1064" s="39">
        <v>24</v>
      </c>
    </row>
    <row r="1065" spans="1:4" s="39" customFormat="1" x14ac:dyDescent="0.25">
      <c r="A1065" s="39" t="s">
        <v>174</v>
      </c>
      <c r="B1065" s="52">
        <v>45335</v>
      </c>
      <c r="C1065" s="39">
        <v>35</v>
      </c>
      <c r="D1065" s="39">
        <v>18</v>
      </c>
    </row>
    <row r="1066" spans="1:4" s="39" customFormat="1" x14ac:dyDescent="0.25">
      <c r="A1066" s="39" t="s">
        <v>174</v>
      </c>
      <c r="B1066" s="52">
        <v>45336</v>
      </c>
      <c r="C1066" s="39">
        <v>42</v>
      </c>
      <c r="D1066" s="39">
        <v>25</v>
      </c>
    </row>
    <row r="1067" spans="1:4" s="39" customFormat="1" x14ac:dyDescent="0.25">
      <c r="A1067" s="39" t="s">
        <v>174</v>
      </c>
      <c r="B1067" s="52">
        <v>45337</v>
      </c>
      <c r="C1067" s="39">
        <v>46</v>
      </c>
      <c r="D1067" s="39">
        <v>25</v>
      </c>
    </row>
    <row r="1068" spans="1:4" s="39" customFormat="1" x14ac:dyDescent="0.25">
      <c r="A1068" s="39" t="s">
        <v>174</v>
      </c>
      <c r="B1068" s="52">
        <v>45338</v>
      </c>
      <c r="C1068" s="39">
        <v>48</v>
      </c>
      <c r="D1068" s="39">
        <v>20</v>
      </c>
    </row>
    <row r="1069" spans="1:4" s="39" customFormat="1" x14ac:dyDescent="0.25">
      <c r="A1069" s="39" t="s">
        <v>174</v>
      </c>
      <c r="B1069" s="52">
        <v>45339</v>
      </c>
      <c r="C1069" s="39">
        <v>40</v>
      </c>
      <c r="D1069" s="39">
        <v>29</v>
      </c>
    </row>
    <row r="1070" spans="1:4" s="39" customFormat="1" x14ac:dyDescent="0.25">
      <c r="A1070" s="39" t="s">
        <v>174</v>
      </c>
      <c r="B1070" s="52">
        <v>45340</v>
      </c>
      <c r="C1070" s="39">
        <v>33</v>
      </c>
      <c r="D1070" s="39">
        <v>25</v>
      </c>
    </row>
    <row r="1071" spans="1:4" s="39" customFormat="1" x14ac:dyDescent="0.25">
      <c r="A1071" s="39" t="s">
        <v>174</v>
      </c>
      <c r="B1071" s="52">
        <v>45341</v>
      </c>
      <c r="C1071" s="39">
        <v>37</v>
      </c>
      <c r="D1071" s="39">
        <v>32</v>
      </c>
    </row>
    <row r="1072" spans="1:4" s="39" customFormat="1" x14ac:dyDescent="0.25">
      <c r="A1072" s="39" t="s">
        <v>174</v>
      </c>
      <c r="B1072" s="52">
        <v>45342</v>
      </c>
      <c r="C1072" s="39">
        <v>31</v>
      </c>
      <c r="D1072" s="39">
        <v>29</v>
      </c>
    </row>
    <row r="1073" spans="1:4" s="39" customFormat="1" x14ac:dyDescent="0.25">
      <c r="A1073" s="39" t="s">
        <v>174</v>
      </c>
      <c r="B1073" s="52">
        <v>45343</v>
      </c>
      <c r="C1073" s="39">
        <v>43</v>
      </c>
      <c r="D1073" s="39">
        <v>28</v>
      </c>
    </row>
    <row r="1074" spans="1:4" s="39" customFormat="1" x14ac:dyDescent="0.25">
      <c r="A1074" s="39" t="s">
        <v>174</v>
      </c>
      <c r="B1074" s="52">
        <v>45344</v>
      </c>
      <c r="C1074" s="39">
        <v>33</v>
      </c>
      <c r="D1074" s="39">
        <v>20</v>
      </c>
    </row>
    <row r="1075" spans="1:4" s="39" customFormat="1" x14ac:dyDescent="0.25">
      <c r="A1075" s="39" t="s">
        <v>174</v>
      </c>
      <c r="B1075" s="52">
        <v>45345</v>
      </c>
      <c r="C1075" s="39">
        <v>30</v>
      </c>
      <c r="D1075" s="39">
        <v>20</v>
      </c>
    </row>
    <row r="1076" spans="1:4" s="39" customFormat="1" x14ac:dyDescent="0.25">
      <c r="A1076" s="39" t="s">
        <v>174</v>
      </c>
      <c r="B1076" s="52">
        <v>45346</v>
      </c>
      <c r="C1076" s="39">
        <v>33</v>
      </c>
      <c r="D1076" s="39">
        <v>13</v>
      </c>
    </row>
    <row r="1077" spans="1:4" s="39" customFormat="1" x14ac:dyDescent="0.25">
      <c r="A1077" s="39" t="s">
        <v>174</v>
      </c>
      <c r="B1077" s="52">
        <v>45347</v>
      </c>
      <c r="C1077" s="39">
        <v>48</v>
      </c>
      <c r="D1077" s="39">
        <v>10</v>
      </c>
    </row>
    <row r="1078" spans="1:4" s="39" customFormat="1" x14ac:dyDescent="0.25">
      <c r="A1078" s="39" t="s">
        <v>174</v>
      </c>
      <c r="B1078" s="52">
        <v>45348</v>
      </c>
      <c r="C1078" s="39">
        <v>38</v>
      </c>
      <c r="D1078" s="39">
        <v>22</v>
      </c>
    </row>
    <row r="1079" spans="1:4" s="39" customFormat="1" x14ac:dyDescent="0.25">
      <c r="A1079" s="39" t="s">
        <v>174</v>
      </c>
      <c r="B1079" s="52">
        <v>45349</v>
      </c>
      <c r="C1079" s="39">
        <v>45</v>
      </c>
      <c r="D1079" s="39">
        <v>27</v>
      </c>
    </row>
    <row r="1080" spans="1:4" s="39" customFormat="1" x14ac:dyDescent="0.25">
      <c r="A1080" s="39" t="s">
        <v>174</v>
      </c>
      <c r="B1080" s="52">
        <v>45350</v>
      </c>
      <c r="C1080" s="39">
        <v>33</v>
      </c>
      <c r="D1080" s="39">
        <v>18</v>
      </c>
    </row>
    <row r="1081" spans="1:4" s="39" customFormat="1" x14ac:dyDescent="0.25">
      <c r="A1081" s="39" t="s">
        <v>174</v>
      </c>
      <c r="B1081" s="52">
        <v>45352</v>
      </c>
      <c r="C1081" s="39">
        <v>39</v>
      </c>
      <c r="D1081" s="39">
        <v>18</v>
      </c>
    </row>
    <row r="1082" spans="1:4" s="39" customFormat="1" x14ac:dyDescent="0.25">
      <c r="A1082" s="39" t="s">
        <v>174</v>
      </c>
      <c r="B1082" s="52">
        <v>45353</v>
      </c>
      <c r="C1082" s="39">
        <v>30</v>
      </c>
      <c r="D1082" s="39">
        <v>22</v>
      </c>
    </row>
    <row r="1083" spans="1:4" s="39" customFormat="1" x14ac:dyDescent="0.25">
      <c r="A1083" s="39" t="s">
        <v>174</v>
      </c>
      <c r="B1083" s="52">
        <v>45354</v>
      </c>
      <c r="C1083" s="39">
        <v>40</v>
      </c>
      <c r="D1083" s="39">
        <v>20</v>
      </c>
    </row>
    <row r="1084" spans="1:4" s="39" customFormat="1" x14ac:dyDescent="0.25">
      <c r="A1084" s="39" t="s">
        <v>174</v>
      </c>
      <c r="B1084" s="52">
        <v>45355</v>
      </c>
      <c r="C1084" s="39">
        <v>30</v>
      </c>
      <c r="D1084" s="39">
        <v>27</v>
      </c>
    </row>
    <row r="1085" spans="1:4" s="39" customFormat="1" x14ac:dyDescent="0.25">
      <c r="A1085" s="39" t="s">
        <v>174</v>
      </c>
      <c r="B1085" s="52">
        <v>45356</v>
      </c>
      <c r="C1085" s="39">
        <v>32</v>
      </c>
      <c r="D1085" s="39">
        <v>13</v>
      </c>
    </row>
    <row r="1086" spans="1:4" s="39" customFormat="1" x14ac:dyDescent="0.25">
      <c r="A1086" s="39" t="s">
        <v>174</v>
      </c>
      <c r="B1086" s="52">
        <v>45357</v>
      </c>
      <c r="C1086" s="39">
        <v>36</v>
      </c>
      <c r="D1086" s="39">
        <v>13</v>
      </c>
    </row>
    <row r="1087" spans="1:4" s="39" customFormat="1" x14ac:dyDescent="0.25">
      <c r="A1087" s="39" t="s">
        <v>174</v>
      </c>
      <c r="B1087" s="52">
        <v>45358</v>
      </c>
      <c r="C1087" s="39">
        <v>32</v>
      </c>
      <c r="D1087" s="39">
        <v>15</v>
      </c>
    </row>
    <row r="1088" spans="1:4" s="39" customFormat="1" x14ac:dyDescent="0.25">
      <c r="A1088" s="39" t="s">
        <v>174</v>
      </c>
      <c r="B1088" s="52">
        <v>45359</v>
      </c>
      <c r="C1088" s="39">
        <v>46</v>
      </c>
      <c r="D1088" s="39">
        <v>19</v>
      </c>
    </row>
    <row r="1089" spans="1:4" s="39" customFormat="1" x14ac:dyDescent="0.25">
      <c r="A1089" s="39" t="s">
        <v>174</v>
      </c>
      <c r="B1089" s="52">
        <v>45360</v>
      </c>
      <c r="C1089" s="39">
        <v>45</v>
      </c>
      <c r="D1089" s="39">
        <v>13</v>
      </c>
    </row>
    <row r="1090" spans="1:4" s="39" customFormat="1" x14ac:dyDescent="0.25">
      <c r="A1090" s="39" t="s">
        <v>174</v>
      </c>
      <c r="B1090" s="52">
        <v>45361</v>
      </c>
      <c r="C1090" s="39">
        <v>48</v>
      </c>
      <c r="D1090" s="39">
        <v>13</v>
      </c>
    </row>
    <row r="1091" spans="1:4" s="39" customFormat="1" x14ac:dyDescent="0.25">
      <c r="A1091" s="39" t="s">
        <v>174</v>
      </c>
      <c r="B1091" s="52">
        <v>45362</v>
      </c>
      <c r="C1091" s="39">
        <v>50</v>
      </c>
      <c r="D1091" s="39">
        <v>13</v>
      </c>
    </row>
    <row r="1092" spans="1:4" s="39" customFormat="1" x14ac:dyDescent="0.25">
      <c r="A1092" s="39" t="s">
        <v>174</v>
      </c>
      <c r="B1092" s="52">
        <v>45363</v>
      </c>
      <c r="C1092" s="39">
        <v>44</v>
      </c>
      <c r="D1092" s="39">
        <v>28</v>
      </c>
    </row>
    <row r="1093" spans="1:4" s="39" customFormat="1" x14ac:dyDescent="0.25">
      <c r="A1093" s="39" t="s">
        <v>174</v>
      </c>
      <c r="B1093" s="52">
        <v>45364</v>
      </c>
      <c r="C1093" s="39">
        <v>35</v>
      </c>
      <c r="D1093" s="39">
        <v>20</v>
      </c>
    </row>
    <row r="1094" spans="1:4" s="39" customFormat="1" x14ac:dyDescent="0.25">
      <c r="A1094" s="39" t="s">
        <v>174</v>
      </c>
      <c r="B1094" s="52">
        <v>45365</v>
      </c>
      <c r="C1094" s="39">
        <v>46</v>
      </c>
      <c r="D1094" s="39">
        <v>32</v>
      </c>
    </row>
    <row r="1095" spans="1:4" s="39" customFormat="1" x14ac:dyDescent="0.25">
      <c r="A1095" s="39" t="s">
        <v>174</v>
      </c>
      <c r="B1095" s="52">
        <v>45366</v>
      </c>
      <c r="C1095" s="39">
        <v>41</v>
      </c>
      <c r="D1095" s="39">
        <v>12</v>
      </c>
    </row>
    <row r="1096" spans="1:4" s="39" customFormat="1" x14ac:dyDescent="0.25">
      <c r="A1096" s="39" t="s">
        <v>174</v>
      </c>
      <c r="B1096" s="52">
        <v>45367</v>
      </c>
      <c r="C1096" s="39">
        <v>49</v>
      </c>
      <c r="D1096" s="39">
        <v>11</v>
      </c>
    </row>
    <row r="1097" spans="1:4" s="39" customFormat="1" x14ac:dyDescent="0.25">
      <c r="A1097" s="39" t="s">
        <v>174</v>
      </c>
      <c r="B1097" s="52">
        <v>45368</v>
      </c>
      <c r="C1097" s="39">
        <v>50</v>
      </c>
      <c r="D1097" s="39">
        <v>10</v>
      </c>
    </row>
    <row r="1098" spans="1:4" s="39" customFormat="1" x14ac:dyDescent="0.25">
      <c r="A1098" s="39" t="s">
        <v>174</v>
      </c>
      <c r="B1098" s="52">
        <v>45369</v>
      </c>
      <c r="C1098" s="39">
        <v>45</v>
      </c>
      <c r="D1098" s="39">
        <v>10</v>
      </c>
    </row>
    <row r="1099" spans="1:4" s="39" customFormat="1" x14ac:dyDescent="0.25">
      <c r="A1099" s="39" t="s">
        <v>174</v>
      </c>
      <c r="B1099" s="52">
        <v>45370</v>
      </c>
      <c r="C1099" s="39">
        <v>40</v>
      </c>
      <c r="D1099" s="39">
        <v>12</v>
      </c>
    </row>
    <row r="1100" spans="1:4" s="39" customFormat="1" x14ac:dyDescent="0.25">
      <c r="A1100" s="39" t="s">
        <v>174</v>
      </c>
      <c r="B1100" s="52">
        <v>45371</v>
      </c>
      <c r="C1100" s="39">
        <v>46</v>
      </c>
      <c r="D1100" s="39">
        <v>17</v>
      </c>
    </row>
    <row r="1101" spans="1:4" s="39" customFormat="1" x14ac:dyDescent="0.25">
      <c r="A1101" s="39" t="s">
        <v>174</v>
      </c>
      <c r="B1101" s="52">
        <v>45372</v>
      </c>
      <c r="C1101" s="39">
        <v>39</v>
      </c>
      <c r="D1101" s="39">
        <v>16</v>
      </c>
    </row>
    <row r="1102" spans="1:4" s="39" customFormat="1" x14ac:dyDescent="0.25">
      <c r="A1102" s="39" t="s">
        <v>174</v>
      </c>
      <c r="B1102" s="52">
        <v>45373</v>
      </c>
      <c r="C1102" s="39">
        <v>43</v>
      </c>
      <c r="D1102" s="39">
        <v>11</v>
      </c>
    </row>
    <row r="1103" spans="1:4" s="39" customFormat="1" x14ac:dyDescent="0.25">
      <c r="A1103" s="39" t="s">
        <v>174</v>
      </c>
      <c r="B1103" s="52">
        <v>45374</v>
      </c>
      <c r="C1103" s="39">
        <v>31</v>
      </c>
      <c r="D1103" s="39">
        <v>28</v>
      </c>
    </row>
    <row r="1104" spans="1:4" s="39" customFormat="1" x14ac:dyDescent="0.25">
      <c r="A1104" s="39" t="s">
        <v>174</v>
      </c>
      <c r="B1104" s="52">
        <v>45375</v>
      </c>
      <c r="C1104" s="39">
        <v>40</v>
      </c>
      <c r="D1104" s="39">
        <v>20</v>
      </c>
    </row>
    <row r="1105" spans="1:4" s="39" customFormat="1" x14ac:dyDescent="0.25">
      <c r="A1105" s="39" t="s">
        <v>174</v>
      </c>
      <c r="B1105" s="52">
        <v>45376</v>
      </c>
      <c r="C1105" s="39">
        <v>45</v>
      </c>
      <c r="D1105" s="39">
        <v>28</v>
      </c>
    </row>
    <row r="1106" spans="1:4" s="39" customFormat="1" x14ac:dyDescent="0.25">
      <c r="A1106" s="39" t="s">
        <v>174</v>
      </c>
      <c r="B1106" s="52">
        <v>45377</v>
      </c>
      <c r="C1106" s="39">
        <v>40</v>
      </c>
      <c r="D1106" s="39">
        <v>10</v>
      </c>
    </row>
    <row r="1107" spans="1:4" s="39" customFormat="1" x14ac:dyDescent="0.25">
      <c r="A1107" s="39" t="s">
        <v>174</v>
      </c>
      <c r="B1107" s="52">
        <v>45378</v>
      </c>
      <c r="C1107" s="39">
        <v>41</v>
      </c>
      <c r="D1107" s="39">
        <v>18</v>
      </c>
    </row>
    <row r="1108" spans="1:4" s="39" customFormat="1" x14ac:dyDescent="0.25">
      <c r="A1108" s="39" t="s">
        <v>174</v>
      </c>
      <c r="B1108" s="52">
        <v>45379</v>
      </c>
      <c r="C1108" s="39">
        <v>40</v>
      </c>
      <c r="D1108" s="39">
        <v>20</v>
      </c>
    </row>
    <row r="1109" spans="1:4" s="39" customFormat="1" x14ac:dyDescent="0.25">
      <c r="A1109" s="39" t="s">
        <v>174</v>
      </c>
      <c r="B1109" s="52">
        <v>45380</v>
      </c>
      <c r="C1109" s="39">
        <v>31</v>
      </c>
      <c r="D1109" s="39">
        <v>27</v>
      </c>
    </row>
    <row r="1110" spans="1:4" s="39" customFormat="1" x14ac:dyDescent="0.25">
      <c r="A1110" s="39" t="s">
        <v>174</v>
      </c>
      <c r="B1110" s="52">
        <v>45381</v>
      </c>
      <c r="C1110" s="39">
        <v>34</v>
      </c>
      <c r="D1110" s="39">
        <v>32</v>
      </c>
    </row>
    <row r="1111" spans="1:4" s="39" customFormat="1" x14ac:dyDescent="0.25">
      <c r="A1111" s="39" t="s">
        <v>174</v>
      </c>
      <c r="B1111" s="52">
        <v>45382</v>
      </c>
      <c r="C1111" s="39">
        <v>38</v>
      </c>
      <c r="D1111" s="39">
        <v>24</v>
      </c>
    </row>
    <row r="1112" spans="1:4" s="39" customFormat="1" x14ac:dyDescent="0.25">
      <c r="A1112" s="39" t="s">
        <v>174</v>
      </c>
      <c r="B1112" s="52">
        <v>45383</v>
      </c>
      <c r="C1112" s="39">
        <v>44</v>
      </c>
      <c r="D1112" s="39">
        <v>15</v>
      </c>
    </row>
    <row r="1113" spans="1:4" s="39" customFormat="1" x14ac:dyDescent="0.25">
      <c r="A1113" s="39" t="s">
        <v>174</v>
      </c>
      <c r="B1113" s="52">
        <v>45384</v>
      </c>
      <c r="C1113" s="39">
        <v>42</v>
      </c>
      <c r="D1113" s="39">
        <v>29</v>
      </c>
    </row>
    <row r="1114" spans="1:4" s="39" customFormat="1" x14ac:dyDescent="0.25">
      <c r="A1114" s="39" t="s">
        <v>174</v>
      </c>
      <c r="B1114" s="52">
        <v>45385</v>
      </c>
      <c r="C1114" s="39">
        <v>48</v>
      </c>
      <c r="D1114" s="39">
        <v>18</v>
      </c>
    </row>
    <row r="1115" spans="1:4" s="39" customFormat="1" x14ac:dyDescent="0.25">
      <c r="A1115" s="39" t="s">
        <v>174</v>
      </c>
      <c r="B1115" s="52">
        <v>45386</v>
      </c>
      <c r="C1115" s="39">
        <v>38</v>
      </c>
      <c r="D1115" s="39">
        <v>30</v>
      </c>
    </row>
    <row r="1116" spans="1:4" s="39" customFormat="1" x14ac:dyDescent="0.25">
      <c r="A1116" s="39" t="s">
        <v>174</v>
      </c>
      <c r="B1116" s="52">
        <v>45387</v>
      </c>
      <c r="C1116" s="39">
        <v>37</v>
      </c>
      <c r="D1116" s="39">
        <v>15</v>
      </c>
    </row>
    <row r="1117" spans="1:4" s="39" customFormat="1" x14ac:dyDescent="0.25">
      <c r="A1117" s="39" t="s">
        <v>174</v>
      </c>
      <c r="B1117" s="52">
        <v>45388</v>
      </c>
      <c r="C1117" s="39">
        <v>38</v>
      </c>
      <c r="D1117" s="39">
        <v>25</v>
      </c>
    </row>
    <row r="1118" spans="1:4" s="39" customFormat="1" x14ac:dyDescent="0.25">
      <c r="A1118" s="39" t="s">
        <v>174</v>
      </c>
      <c r="B1118" s="52">
        <v>45389</v>
      </c>
      <c r="C1118" s="39">
        <v>40</v>
      </c>
      <c r="D1118" s="39">
        <v>20</v>
      </c>
    </row>
    <row r="1119" spans="1:4" s="39" customFormat="1" x14ac:dyDescent="0.25">
      <c r="A1119" s="39" t="s">
        <v>174</v>
      </c>
      <c r="B1119" s="52">
        <v>45390</v>
      </c>
      <c r="C1119" s="39">
        <v>30</v>
      </c>
      <c r="D1119" s="39">
        <v>19</v>
      </c>
    </row>
    <row r="1120" spans="1:4" s="39" customFormat="1" x14ac:dyDescent="0.25">
      <c r="A1120" s="39" t="s">
        <v>174</v>
      </c>
      <c r="B1120" s="52">
        <v>45391</v>
      </c>
      <c r="C1120" s="39">
        <v>48</v>
      </c>
      <c r="D1120" s="39">
        <v>10</v>
      </c>
    </row>
    <row r="1121" spans="1:4" s="39" customFormat="1" x14ac:dyDescent="0.25">
      <c r="A1121" s="39" t="s">
        <v>174</v>
      </c>
      <c r="B1121" s="52">
        <v>45392</v>
      </c>
      <c r="C1121" s="39">
        <v>42</v>
      </c>
      <c r="D1121" s="39">
        <v>30</v>
      </c>
    </row>
    <row r="1122" spans="1:4" s="39" customFormat="1" x14ac:dyDescent="0.25">
      <c r="A1122" s="39" t="s">
        <v>174</v>
      </c>
      <c r="B1122" s="52">
        <v>45393</v>
      </c>
      <c r="C1122" s="39">
        <v>48</v>
      </c>
      <c r="D1122" s="39">
        <v>18</v>
      </c>
    </row>
    <row r="1123" spans="1:4" s="39" customFormat="1" x14ac:dyDescent="0.25">
      <c r="A1123" s="39" t="s">
        <v>174</v>
      </c>
      <c r="B1123" s="52">
        <v>45394</v>
      </c>
      <c r="C1123" s="39">
        <v>48</v>
      </c>
      <c r="D1123" s="39">
        <v>25</v>
      </c>
    </row>
    <row r="1124" spans="1:4" s="39" customFormat="1" x14ac:dyDescent="0.25">
      <c r="A1124" s="39" t="s">
        <v>174</v>
      </c>
      <c r="B1124" s="52">
        <v>45395</v>
      </c>
      <c r="C1124" s="39">
        <v>41</v>
      </c>
      <c r="D1124" s="39">
        <v>20</v>
      </c>
    </row>
    <row r="1125" spans="1:4" s="39" customFormat="1" x14ac:dyDescent="0.25">
      <c r="A1125" s="39" t="s">
        <v>174</v>
      </c>
      <c r="B1125" s="52">
        <v>45396</v>
      </c>
      <c r="C1125" s="39">
        <v>35</v>
      </c>
      <c r="D1125" s="39">
        <v>21</v>
      </c>
    </row>
    <row r="1126" spans="1:4" s="39" customFormat="1" x14ac:dyDescent="0.25">
      <c r="A1126" s="39" t="s">
        <v>174</v>
      </c>
      <c r="B1126" s="52">
        <v>45397</v>
      </c>
      <c r="C1126" s="39">
        <v>32</v>
      </c>
      <c r="D1126" s="39">
        <v>29</v>
      </c>
    </row>
    <row r="1127" spans="1:4" s="39" customFormat="1" x14ac:dyDescent="0.25">
      <c r="A1127" s="39" t="s">
        <v>174</v>
      </c>
      <c r="B1127" s="52">
        <v>45398</v>
      </c>
      <c r="C1127" s="39">
        <v>32</v>
      </c>
      <c r="D1127" s="39">
        <v>19</v>
      </c>
    </row>
    <row r="1128" spans="1:4" s="39" customFormat="1" x14ac:dyDescent="0.25">
      <c r="A1128" s="39" t="s">
        <v>174</v>
      </c>
      <c r="B1128" s="52">
        <v>45399</v>
      </c>
      <c r="C1128" s="39">
        <v>45</v>
      </c>
      <c r="D1128" s="39">
        <v>14</v>
      </c>
    </row>
    <row r="1129" spans="1:4" s="39" customFormat="1" x14ac:dyDescent="0.25">
      <c r="A1129" s="39" t="s">
        <v>174</v>
      </c>
      <c r="B1129" s="52">
        <v>45400</v>
      </c>
      <c r="C1129" s="39">
        <v>37</v>
      </c>
      <c r="D1129" s="39">
        <v>21</v>
      </c>
    </row>
    <row r="1130" spans="1:4" s="39" customFormat="1" x14ac:dyDescent="0.25">
      <c r="A1130" s="39" t="s">
        <v>174</v>
      </c>
      <c r="B1130" s="52">
        <v>45401</v>
      </c>
      <c r="C1130" s="39">
        <v>44</v>
      </c>
      <c r="D1130" s="39">
        <v>14</v>
      </c>
    </row>
    <row r="1131" spans="1:4" s="39" customFormat="1" x14ac:dyDescent="0.25">
      <c r="A1131" s="39" t="s">
        <v>174</v>
      </c>
      <c r="B1131" s="52">
        <v>45402</v>
      </c>
      <c r="C1131" s="39">
        <v>32</v>
      </c>
      <c r="D1131" s="39">
        <v>20</v>
      </c>
    </row>
    <row r="1132" spans="1:4" s="39" customFormat="1" x14ac:dyDescent="0.25">
      <c r="A1132" s="39" t="s">
        <v>174</v>
      </c>
      <c r="B1132" s="52">
        <v>45403</v>
      </c>
      <c r="C1132" s="39">
        <v>37</v>
      </c>
      <c r="D1132" s="39">
        <v>20</v>
      </c>
    </row>
    <row r="1133" spans="1:4" s="39" customFormat="1" x14ac:dyDescent="0.25">
      <c r="A1133" s="39" t="s">
        <v>174</v>
      </c>
      <c r="B1133" s="52">
        <v>45404</v>
      </c>
      <c r="C1133" s="39">
        <v>33</v>
      </c>
      <c r="D1133" s="39">
        <v>20</v>
      </c>
    </row>
    <row r="1134" spans="1:4" s="39" customFormat="1" x14ac:dyDescent="0.25">
      <c r="A1134" s="39" t="s">
        <v>174</v>
      </c>
      <c r="B1134" s="52">
        <v>45405</v>
      </c>
      <c r="C1134" s="39">
        <v>45</v>
      </c>
      <c r="D1134" s="39">
        <v>26</v>
      </c>
    </row>
    <row r="1135" spans="1:4" s="39" customFormat="1" x14ac:dyDescent="0.25">
      <c r="A1135" s="39" t="s">
        <v>174</v>
      </c>
      <c r="B1135" s="52">
        <v>45406</v>
      </c>
      <c r="C1135" s="39">
        <v>50</v>
      </c>
      <c r="D1135" s="39">
        <v>20</v>
      </c>
    </row>
    <row r="1136" spans="1:4" s="39" customFormat="1" x14ac:dyDescent="0.25">
      <c r="A1136" s="39" t="s">
        <v>174</v>
      </c>
      <c r="B1136" s="52">
        <v>45407</v>
      </c>
      <c r="C1136" s="39">
        <v>46</v>
      </c>
      <c r="D1136" s="39">
        <v>32</v>
      </c>
    </row>
    <row r="1137" spans="1:4" s="39" customFormat="1" x14ac:dyDescent="0.25">
      <c r="A1137" s="39" t="s">
        <v>174</v>
      </c>
      <c r="B1137" s="52">
        <v>45408</v>
      </c>
      <c r="C1137" s="39">
        <v>49</v>
      </c>
      <c r="D1137" s="39">
        <v>28</v>
      </c>
    </row>
    <row r="1138" spans="1:4" s="39" customFormat="1" x14ac:dyDescent="0.25">
      <c r="A1138" s="39" t="s">
        <v>174</v>
      </c>
      <c r="B1138" s="52">
        <v>45409</v>
      </c>
      <c r="C1138" s="39">
        <v>38</v>
      </c>
      <c r="D1138" s="39">
        <v>30</v>
      </c>
    </row>
    <row r="1139" spans="1:4" s="39" customFormat="1" x14ac:dyDescent="0.25">
      <c r="A1139" s="39" t="s">
        <v>174</v>
      </c>
      <c r="B1139" s="52">
        <v>45410</v>
      </c>
      <c r="C1139" s="39">
        <v>41</v>
      </c>
      <c r="D1139" s="39">
        <v>26</v>
      </c>
    </row>
    <row r="1140" spans="1:4" s="39" customFormat="1" x14ac:dyDescent="0.25">
      <c r="A1140" s="39" t="s">
        <v>174</v>
      </c>
      <c r="B1140" s="52">
        <v>45411</v>
      </c>
      <c r="C1140" s="39">
        <v>45</v>
      </c>
      <c r="D1140" s="39">
        <v>21</v>
      </c>
    </row>
    <row r="1141" spans="1:4" s="39" customFormat="1" x14ac:dyDescent="0.25">
      <c r="A1141" s="39" t="s">
        <v>174</v>
      </c>
      <c r="B1141" s="52">
        <v>45412</v>
      </c>
      <c r="C1141" s="39">
        <v>39</v>
      </c>
      <c r="D1141" s="39">
        <v>28</v>
      </c>
    </row>
    <row r="1142" spans="1:4" s="39" customFormat="1" x14ac:dyDescent="0.25">
      <c r="A1142" s="39" t="s">
        <v>174</v>
      </c>
      <c r="B1142" s="52">
        <v>45413</v>
      </c>
      <c r="C1142" s="39">
        <v>49</v>
      </c>
      <c r="D1142" s="39">
        <v>16</v>
      </c>
    </row>
    <row r="1143" spans="1:4" s="39" customFormat="1" x14ac:dyDescent="0.25">
      <c r="A1143" s="39" t="s">
        <v>174</v>
      </c>
      <c r="B1143" s="52">
        <v>45414</v>
      </c>
      <c r="C1143" s="39">
        <v>31</v>
      </c>
      <c r="D1143" s="39">
        <v>16</v>
      </c>
    </row>
    <row r="1144" spans="1:4" s="39" customFormat="1" x14ac:dyDescent="0.25">
      <c r="A1144" s="39" t="s">
        <v>174</v>
      </c>
      <c r="B1144" s="52">
        <v>45415</v>
      </c>
      <c r="C1144" s="39">
        <v>30</v>
      </c>
      <c r="D1144" s="39">
        <v>12</v>
      </c>
    </row>
    <row r="1145" spans="1:4" s="39" customFormat="1" x14ac:dyDescent="0.25">
      <c r="A1145" s="39" t="s">
        <v>174</v>
      </c>
      <c r="B1145" s="52">
        <v>45416</v>
      </c>
      <c r="C1145" s="39">
        <v>34</v>
      </c>
      <c r="D1145" s="39">
        <v>27</v>
      </c>
    </row>
    <row r="1146" spans="1:4" s="39" customFormat="1" x14ac:dyDescent="0.25">
      <c r="A1146" s="39" t="s">
        <v>174</v>
      </c>
      <c r="B1146" s="52">
        <v>45417</v>
      </c>
      <c r="C1146" s="39">
        <v>45</v>
      </c>
      <c r="D1146" s="39">
        <v>10</v>
      </c>
    </row>
    <row r="1147" spans="1:4" s="39" customFormat="1" x14ac:dyDescent="0.25">
      <c r="A1147" s="39" t="s">
        <v>174</v>
      </c>
      <c r="B1147" s="52">
        <v>45418</v>
      </c>
      <c r="C1147" s="39">
        <v>34</v>
      </c>
      <c r="D1147" s="39">
        <v>28</v>
      </c>
    </row>
    <row r="1148" spans="1:4" s="39" customFormat="1" x14ac:dyDescent="0.25">
      <c r="A1148" s="39" t="s">
        <v>174</v>
      </c>
      <c r="B1148" s="52">
        <v>45419</v>
      </c>
      <c r="C1148" s="39">
        <v>41</v>
      </c>
      <c r="D1148" s="39">
        <v>13</v>
      </c>
    </row>
    <row r="1149" spans="1:4" s="39" customFormat="1" x14ac:dyDescent="0.25">
      <c r="A1149" s="39" t="s">
        <v>174</v>
      </c>
      <c r="B1149" s="52">
        <v>45420</v>
      </c>
      <c r="C1149" s="39">
        <v>49</v>
      </c>
      <c r="D1149" s="39">
        <v>20</v>
      </c>
    </row>
    <row r="1150" spans="1:4" s="39" customFormat="1" x14ac:dyDescent="0.25">
      <c r="A1150" s="39" t="s">
        <v>174</v>
      </c>
      <c r="B1150" s="52">
        <v>45421</v>
      </c>
      <c r="C1150" s="39">
        <v>38</v>
      </c>
      <c r="D1150" s="39">
        <v>32</v>
      </c>
    </row>
    <row r="1151" spans="1:4" s="39" customFormat="1" x14ac:dyDescent="0.25">
      <c r="A1151" s="39" t="s">
        <v>174</v>
      </c>
      <c r="B1151" s="52">
        <v>45422</v>
      </c>
      <c r="C1151" s="39">
        <v>39</v>
      </c>
      <c r="D1151" s="39">
        <v>18</v>
      </c>
    </row>
    <row r="1152" spans="1:4" s="39" customFormat="1" x14ac:dyDescent="0.25">
      <c r="A1152" s="39" t="s">
        <v>174</v>
      </c>
      <c r="B1152" s="52">
        <v>45423</v>
      </c>
      <c r="C1152" s="39">
        <v>43</v>
      </c>
      <c r="D1152" s="39">
        <v>25</v>
      </c>
    </row>
    <row r="1153" spans="1:4" s="39" customFormat="1" x14ac:dyDescent="0.25">
      <c r="A1153" s="39" t="s">
        <v>174</v>
      </c>
      <c r="B1153" s="52">
        <v>45424</v>
      </c>
      <c r="C1153" s="39">
        <v>41</v>
      </c>
      <c r="D1153" s="39">
        <v>16</v>
      </c>
    </row>
    <row r="1154" spans="1:4" s="39" customFormat="1" x14ac:dyDescent="0.25">
      <c r="A1154" s="39" t="s">
        <v>174</v>
      </c>
      <c r="B1154" s="52">
        <v>45425</v>
      </c>
      <c r="C1154" s="39">
        <v>38</v>
      </c>
      <c r="D1154" s="39">
        <v>24</v>
      </c>
    </row>
    <row r="1155" spans="1:4" s="39" customFormat="1" x14ac:dyDescent="0.25">
      <c r="A1155" s="39" t="s">
        <v>174</v>
      </c>
      <c r="B1155" s="52">
        <v>45426</v>
      </c>
      <c r="C1155" s="39">
        <v>36</v>
      </c>
      <c r="D1155" s="39">
        <v>32</v>
      </c>
    </row>
    <row r="1156" spans="1:4" s="39" customFormat="1" x14ac:dyDescent="0.25">
      <c r="A1156" s="39" t="s">
        <v>174</v>
      </c>
      <c r="B1156" s="52">
        <v>45427</v>
      </c>
      <c r="C1156" s="39">
        <v>38</v>
      </c>
      <c r="D1156" s="39">
        <v>12</v>
      </c>
    </row>
    <row r="1157" spans="1:4" s="39" customFormat="1" x14ac:dyDescent="0.25">
      <c r="A1157" s="39" t="s">
        <v>174</v>
      </c>
      <c r="B1157" s="52">
        <v>45428</v>
      </c>
      <c r="C1157" s="39">
        <v>45</v>
      </c>
      <c r="D1157" s="39">
        <v>22</v>
      </c>
    </row>
    <row r="1158" spans="1:4" s="39" customFormat="1" x14ac:dyDescent="0.25">
      <c r="A1158" s="39" t="s">
        <v>174</v>
      </c>
      <c r="B1158" s="52">
        <v>45429</v>
      </c>
      <c r="C1158" s="39">
        <v>46</v>
      </c>
      <c r="D1158" s="39">
        <v>15</v>
      </c>
    </row>
    <row r="1159" spans="1:4" s="39" customFormat="1" x14ac:dyDescent="0.25">
      <c r="A1159" s="39" t="s">
        <v>174</v>
      </c>
      <c r="B1159" s="52">
        <v>45430</v>
      </c>
      <c r="C1159" s="39">
        <v>36</v>
      </c>
      <c r="D1159" s="39">
        <v>32</v>
      </c>
    </row>
    <row r="1160" spans="1:4" s="39" customFormat="1" x14ac:dyDescent="0.25">
      <c r="A1160" s="39" t="s">
        <v>174</v>
      </c>
      <c r="B1160" s="52">
        <v>45431</v>
      </c>
      <c r="C1160" s="39">
        <v>33</v>
      </c>
      <c r="D1160" s="39">
        <v>28</v>
      </c>
    </row>
    <row r="1161" spans="1:4" s="39" customFormat="1" x14ac:dyDescent="0.25">
      <c r="A1161" s="39" t="s">
        <v>174</v>
      </c>
      <c r="B1161" s="52">
        <v>45432</v>
      </c>
      <c r="C1161" s="39">
        <v>37</v>
      </c>
      <c r="D1161" s="39">
        <v>24</v>
      </c>
    </row>
    <row r="1162" spans="1:4" s="39" customFormat="1" x14ac:dyDescent="0.25">
      <c r="A1162" s="39" t="s">
        <v>174</v>
      </c>
      <c r="B1162" s="52">
        <v>45433</v>
      </c>
      <c r="C1162" s="39">
        <v>50</v>
      </c>
      <c r="D1162" s="39">
        <v>30</v>
      </c>
    </row>
    <row r="1163" spans="1:4" s="39" customFormat="1" x14ac:dyDescent="0.25">
      <c r="A1163" s="39" t="s">
        <v>174</v>
      </c>
      <c r="B1163" s="52">
        <v>45434</v>
      </c>
      <c r="C1163" s="39">
        <v>46</v>
      </c>
      <c r="D1163" s="39">
        <v>28</v>
      </c>
    </row>
    <row r="1164" spans="1:4" s="39" customFormat="1" x14ac:dyDescent="0.25">
      <c r="A1164" s="39" t="s">
        <v>174</v>
      </c>
      <c r="B1164" s="52">
        <v>45435</v>
      </c>
      <c r="C1164" s="39">
        <v>44</v>
      </c>
      <c r="D1164" s="39">
        <v>22</v>
      </c>
    </row>
    <row r="1165" spans="1:4" s="39" customFormat="1" x14ac:dyDescent="0.25">
      <c r="A1165" s="39" t="s">
        <v>174</v>
      </c>
      <c r="B1165" s="52">
        <v>45436</v>
      </c>
      <c r="C1165" s="39">
        <v>30</v>
      </c>
      <c r="D1165" s="39">
        <v>14</v>
      </c>
    </row>
    <row r="1166" spans="1:4" s="39" customFormat="1" x14ac:dyDescent="0.25">
      <c r="A1166" s="39" t="s">
        <v>174</v>
      </c>
      <c r="B1166" s="52">
        <v>45437</v>
      </c>
      <c r="C1166" s="39">
        <v>46</v>
      </c>
      <c r="D1166" s="39">
        <v>26</v>
      </c>
    </row>
    <row r="1167" spans="1:4" s="39" customFormat="1" x14ac:dyDescent="0.25">
      <c r="A1167" s="39" t="s">
        <v>174</v>
      </c>
      <c r="B1167" s="52">
        <v>45438</v>
      </c>
      <c r="C1167" s="39">
        <v>41</v>
      </c>
      <c r="D1167" s="39">
        <v>17</v>
      </c>
    </row>
    <row r="1168" spans="1:4" s="39" customFormat="1" x14ac:dyDescent="0.25">
      <c r="A1168" s="39" t="s">
        <v>174</v>
      </c>
      <c r="B1168" s="52">
        <v>45439</v>
      </c>
      <c r="C1168" s="39">
        <v>36</v>
      </c>
      <c r="D1168" s="39">
        <v>24</v>
      </c>
    </row>
    <row r="1169" spans="1:4" s="39" customFormat="1" x14ac:dyDescent="0.25">
      <c r="A1169" s="39" t="s">
        <v>174</v>
      </c>
      <c r="B1169" s="52">
        <v>45440</v>
      </c>
      <c r="C1169" s="39">
        <v>40</v>
      </c>
      <c r="D1169" s="39">
        <v>30</v>
      </c>
    </row>
    <row r="1170" spans="1:4" s="39" customFormat="1" x14ac:dyDescent="0.25">
      <c r="A1170" s="39" t="s">
        <v>174</v>
      </c>
      <c r="B1170" s="52">
        <v>45441</v>
      </c>
      <c r="C1170" s="39">
        <v>49</v>
      </c>
      <c r="D1170" s="39">
        <v>24</v>
      </c>
    </row>
    <row r="1171" spans="1:4" s="39" customFormat="1" x14ac:dyDescent="0.25">
      <c r="A1171" s="39" t="s">
        <v>174</v>
      </c>
      <c r="B1171" s="52">
        <v>45442</v>
      </c>
      <c r="C1171" s="39">
        <v>32</v>
      </c>
      <c r="D1171" s="39">
        <v>31</v>
      </c>
    </row>
    <row r="1172" spans="1:4" s="39" customFormat="1" x14ac:dyDescent="0.25">
      <c r="A1172" s="39" t="s">
        <v>174</v>
      </c>
      <c r="B1172" s="52">
        <v>45443</v>
      </c>
      <c r="C1172" s="39">
        <v>43</v>
      </c>
      <c r="D1172" s="39">
        <v>23</v>
      </c>
    </row>
    <row r="1173" spans="1:4" s="39" customFormat="1" x14ac:dyDescent="0.25">
      <c r="A1173" s="39" t="s">
        <v>174</v>
      </c>
      <c r="B1173" s="52">
        <v>45444</v>
      </c>
      <c r="C1173" s="39">
        <v>34</v>
      </c>
      <c r="D1173" s="39">
        <v>17</v>
      </c>
    </row>
    <row r="1174" spans="1:4" s="39" customFormat="1" x14ac:dyDescent="0.25">
      <c r="A1174" s="39" t="s">
        <v>174</v>
      </c>
      <c r="B1174" s="52">
        <v>45445</v>
      </c>
      <c r="C1174" s="39">
        <v>35</v>
      </c>
      <c r="D1174" s="39">
        <v>22</v>
      </c>
    </row>
    <row r="1175" spans="1:4" s="39" customFormat="1" x14ac:dyDescent="0.25">
      <c r="A1175" s="39" t="s">
        <v>174</v>
      </c>
      <c r="B1175" s="52">
        <v>45446</v>
      </c>
      <c r="C1175" s="39">
        <v>31</v>
      </c>
      <c r="D1175" s="39">
        <v>31</v>
      </c>
    </row>
    <row r="1176" spans="1:4" s="39" customFormat="1" x14ac:dyDescent="0.25">
      <c r="A1176" s="39" t="s">
        <v>174</v>
      </c>
      <c r="B1176" s="52">
        <v>45447</v>
      </c>
      <c r="C1176" s="39">
        <v>30</v>
      </c>
      <c r="D1176" s="39">
        <v>12</v>
      </c>
    </row>
    <row r="1177" spans="1:4" s="39" customFormat="1" x14ac:dyDescent="0.25">
      <c r="A1177" s="39" t="s">
        <v>174</v>
      </c>
      <c r="B1177" s="52">
        <v>45448</v>
      </c>
      <c r="C1177" s="39">
        <v>37</v>
      </c>
      <c r="D1177" s="39">
        <v>32</v>
      </c>
    </row>
    <row r="1178" spans="1:4" s="39" customFormat="1" x14ac:dyDescent="0.25">
      <c r="A1178" s="39" t="s">
        <v>174</v>
      </c>
      <c r="B1178" s="52">
        <v>45449</v>
      </c>
      <c r="C1178" s="39">
        <v>40</v>
      </c>
      <c r="D1178" s="39">
        <v>12</v>
      </c>
    </row>
    <row r="1179" spans="1:4" s="39" customFormat="1" x14ac:dyDescent="0.25">
      <c r="A1179" s="39" t="s">
        <v>174</v>
      </c>
      <c r="B1179" s="52">
        <v>45450</v>
      </c>
      <c r="C1179" s="39">
        <v>34</v>
      </c>
      <c r="D1179" s="39">
        <v>18</v>
      </c>
    </row>
    <row r="1180" spans="1:4" s="39" customFormat="1" x14ac:dyDescent="0.25">
      <c r="A1180" s="39" t="s">
        <v>174</v>
      </c>
      <c r="B1180" s="52">
        <v>45451</v>
      </c>
      <c r="C1180" s="39">
        <v>37</v>
      </c>
      <c r="D1180" s="39">
        <v>28</v>
      </c>
    </row>
    <row r="1181" spans="1:4" s="39" customFormat="1" x14ac:dyDescent="0.25">
      <c r="A1181" s="39" t="s">
        <v>174</v>
      </c>
      <c r="B1181" s="52">
        <v>45452</v>
      </c>
      <c r="C1181" s="39">
        <v>32</v>
      </c>
      <c r="D1181" s="39">
        <v>13</v>
      </c>
    </row>
    <row r="1182" spans="1:4" s="39" customFormat="1" x14ac:dyDescent="0.25">
      <c r="A1182" s="39" t="s">
        <v>174</v>
      </c>
      <c r="B1182" s="52">
        <v>45453</v>
      </c>
      <c r="C1182" s="39">
        <v>43</v>
      </c>
      <c r="D1182" s="39">
        <v>22</v>
      </c>
    </row>
    <row r="1183" spans="1:4" s="39" customFormat="1" x14ac:dyDescent="0.25">
      <c r="A1183" s="39" t="s">
        <v>174</v>
      </c>
      <c r="B1183" s="52">
        <v>45454</v>
      </c>
      <c r="C1183" s="39">
        <v>42</v>
      </c>
      <c r="D1183" s="39">
        <v>20</v>
      </c>
    </row>
    <row r="1184" spans="1:4" s="39" customFormat="1" x14ac:dyDescent="0.25">
      <c r="A1184" s="39" t="s">
        <v>174</v>
      </c>
      <c r="B1184" s="52">
        <v>45455</v>
      </c>
      <c r="C1184" s="39">
        <v>47</v>
      </c>
      <c r="D1184" s="39">
        <v>32</v>
      </c>
    </row>
    <row r="1185" spans="1:4" s="39" customFormat="1" x14ac:dyDescent="0.25">
      <c r="A1185" s="39" t="s">
        <v>174</v>
      </c>
      <c r="B1185" s="52">
        <v>45456</v>
      </c>
      <c r="C1185" s="39">
        <v>47</v>
      </c>
      <c r="D1185" s="39">
        <v>16</v>
      </c>
    </row>
    <row r="1186" spans="1:4" s="39" customFormat="1" x14ac:dyDescent="0.25">
      <c r="A1186" s="39" t="s">
        <v>174</v>
      </c>
      <c r="B1186" s="52">
        <v>45457</v>
      </c>
      <c r="C1186" s="39">
        <v>47</v>
      </c>
      <c r="D1186" s="39">
        <v>26</v>
      </c>
    </row>
    <row r="1187" spans="1:4" s="39" customFormat="1" x14ac:dyDescent="0.25">
      <c r="A1187" s="39" t="s">
        <v>174</v>
      </c>
      <c r="B1187" s="52">
        <v>45458</v>
      </c>
      <c r="C1187" s="39">
        <v>38</v>
      </c>
      <c r="D1187" s="39">
        <v>25</v>
      </c>
    </row>
    <row r="1188" spans="1:4" s="39" customFormat="1" x14ac:dyDescent="0.25">
      <c r="A1188" s="39" t="s">
        <v>174</v>
      </c>
      <c r="B1188" s="52">
        <v>45459</v>
      </c>
      <c r="C1188" s="39">
        <v>32</v>
      </c>
      <c r="D1188" s="39">
        <v>27</v>
      </c>
    </row>
    <row r="1189" spans="1:4" s="39" customFormat="1" x14ac:dyDescent="0.25">
      <c r="A1189" s="39" t="s">
        <v>174</v>
      </c>
      <c r="B1189" s="52">
        <v>45460</v>
      </c>
      <c r="C1189" s="39">
        <v>36</v>
      </c>
      <c r="D1189" s="39">
        <v>23</v>
      </c>
    </row>
    <row r="1190" spans="1:4" s="39" customFormat="1" x14ac:dyDescent="0.25">
      <c r="A1190" s="39" t="s">
        <v>174</v>
      </c>
      <c r="B1190" s="52">
        <v>45461</v>
      </c>
      <c r="C1190" s="39">
        <v>32</v>
      </c>
      <c r="D1190" s="39">
        <v>30</v>
      </c>
    </row>
    <row r="1191" spans="1:4" s="39" customFormat="1" x14ac:dyDescent="0.25">
      <c r="A1191" s="39" t="s">
        <v>174</v>
      </c>
      <c r="B1191" s="52">
        <v>45462</v>
      </c>
      <c r="C1191" s="39">
        <v>40</v>
      </c>
      <c r="D1191" s="39">
        <v>26</v>
      </c>
    </row>
    <row r="1192" spans="1:4" s="39" customFormat="1" x14ac:dyDescent="0.25">
      <c r="A1192" s="39" t="s">
        <v>174</v>
      </c>
      <c r="B1192" s="52">
        <v>45463</v>
      </c>
      <c r="C1192" s="39">
        <v>48</v>
      </c>
      <c r="D1192" s="39">
        <v>29</v>
      </c>
    </row>
    <row r="1193" spans="1:4" s="39" customFormat="1" x14ac:dyDescent="0.25">
      <c r="A1193" s="39" t="s">
        <v>174</v>
      </c>
      <c r="B1193" s="52">
        <v>45464</v>
      </c>
      <c r="C1193" s="39">
        <v>36</v>
      </c>
      <c r="D1193" s="39">
        <v>17</v>
      </c>
    </row>
    <row r="1194" spans="1:4" s="39" customFormat="1" x14ac:dyDescent="0.25">
      <c r="A1194" s="39" t="s">
        <v>174</v>
      </c>
      <c r="B1194" s="52">
        <v>45465</v>
      </c>
      <c r="C1194" s="39">
        <v>33</v>
      </c>
      <c r="D1194" s="39">
        <v>10</v>
      </c>
    </row>
    <row r="1195" spans="1:4" s="39" customFormat="1" x14ac:dyDescent="0.25">
      <c r="A1195" s="39" t="s">
        <v>174</v>
      </c>
      <c r="B1195" s="52">
        <v>45466</v>
      </c>
      <c r="C1195" s="39">
        <v>38</v>
      </c>
      <c r="D1195" s="39">
        <v>28</v>
      </c>
    </row>
    <row r="1196" spans="1:4" s="39" customFormat="1" x14ac:dyDescent="0.25">
      <c r="A1196" s="39" t="s">
        <v>174</v>
      </c>
      <c r="B1196" s="52">
        <v>45467</v>
      </c>
      <c r="C1196" s="39">
        <v>31</v>
      </c>
      <c r="D1196" s="39">
        <v>14</v>
      </c>
    </row>
    <row r="1197" spans="1:4" s="39" customFormat="1" x14ac:dyDescent="0.25">
      <c r="A1197" s="39" t="s">
        <v>174</v>
      </c>
      <c r="B1197" s="52">
        <v>45468</v>
      </c>
      <c r="C1197" s="39">
        <v>49</v>
      </c>
      <c r="D1197" s="39">
        <v>25</v>
      </c>
    </row>
    <row r="1198" spans="1:4" s="39" customFormat="1" x14ac:dyDescent="0.25">
      <c r="A1198" s="39" t="s">
        <v>174</v>
      </c>
      <c r="B1198" s="52">
        <v>45469</v>
      </c>
      <c r="C1198" s="39">
        <v>31</v>
      </c>
      <c r="D1198" s="39">
        <v>30</v>
      </c>
    </row>
    <row r="1199" spans="1:4" s="39" customFormat="1" x14ac:dyDescent="0.25">
      <c r="A1199" s="39" t="s">
        <v>174</v>
      </c>
      <c r="B1199" s="52">
        <v>45470</v>
      </c>
      <c r="C1199" s="39">
        <v>47</v>
      </c>
      <c r="D1199" s="39">
        <v>29</v>
      </c>
    </row>
    <row r="1200" spans="1:4" s="39" customFormat="1" x14ac:dyDescent="0.25">
      <c r="A1200" s="39" t="s">
        <v>174</v>
      </c>
      <c r="B1200" s="52">
        <v>45471</v>
      </c>
      <c r="C1200" s="39">
        <v>36</v>
      </c>
      <c r="D1200" s="39">
        <v>20</v>
      </c>
    </row>
    <row r="1201" spans="1:4" s="39" customFormat="1" x14ac:dyDescent="0.25">
      <c r="A1201" s="39" t="s">
        <v>174</v>
      </c>
      <c r="B1201" s="52">
        <v>45472</v>
      </c>
      <c r="C1201" s="39">
        <v>45</v>
      </c>
      <c r="D1201" s="39">
        <v>19</v>
      </c>
    </row>
    <row r="1202" spans="1:4" s="39" customFormat="1" x14ac:dyDescent="0.25">
      <c r="A1202" s="39" t="s">
        <v>174</v>
      </c>
      <c r="B1202" s="52">
        <v>45473</v>
      </c>
      <c r="C1202" s="39">
        <v>47</v>
      </c>
      <c r="D1202" s="39">
        <v>10</v>
      </c>
    </row>
    <row r="1203" spans="1:4" s="39" customFormat="1" x14ac:dyDescent="0.25">
      <c r="A1203" s="39" t="s">
        <v>174</v>
      </c>
      <c r="B1203" s="52">
        <v>45474</v>
      </c>
      <c r="C1203" s="39">
        <v>43</v>
      </c>
      <c r="D1203" s="39">
        <v>14</v>
      </c>
    </row>
    <row r="1204" spans="1:4" s="39" customFormat="1" x14ac:dyDescent="0.25">
      <c r="A1204" s="39" t="s">
        <v>174</v>
      </c>
      <c r="B1204" s="52">
        <v>45475</v>
      </c>
      <c r="C1204" s="39">
        <v>48</v>
      </c>
      <c r="D1204" s="39">
        <v>19</v>
      </c>
    </row>
    <row r="1205" spans="1:4" s="39" customFormat="1" x14ac:dyDescent="0.25">
      <c r="A1205" s="39" t="s">
        <v>174</v>
      </c>
      <c r="B1205" s="52">
        <v>45476</v>
      </c>
      <c r="C1205" s="39">
        <v>33</v>
      </c>
      <c r="D1205" s="39">
        <v>27</v>
      </c>
    </row>
    <row r="1206" spans="1:4" s="39" customFormat="1" x14ac:dyDescent="0.25">
      <c r="A1206" s="39" t="s">
        <v>174</v>
      </c>
      <c r="B1206" s="52">
        <v>45477</v>
      </c>
      <c r="C1206" s="39">
        <v>49</v>
      </c>
      <c r="D1206" s="39">
        <v>18</v>
      </c>
    </row>
    <row r="1207" spans="1:4" s="39" customFormat="1" x14ac:dyDescent="0.25">
      <c r="A1207" s="39" t="s">
        <v>174</v>
      </c>
      <c r="B1207" s="52">
        <v>45478</v>
      </c>
      <c r="C1207" s="39">
        <v>33</v>
      </c>
      <c r="D1207" s="39">
        <v>14</v>
      </c>
    </row>
    <row r="1208" spans="1:4" s="39" customFormat="1" x14ac:dyDescent="0.25">
      <c r="A1208" s="39" t="s">
        <v>174</v>
      </c>
      <c r="B1208" s="52">
        <v>45479</v>
      </c>
      <c r="C1208" s="39">
        <v>32</v>
      </c>
      <c r="D1208" s="39">
        <v>19</v>
      </c>
    </row>
    <row r="1209" spans="1:4" s="39" customFormat="1" x14ac:dyDescent="0.25">
      <c r="A1209" s="39" t="s">
        <v>174</v>
      </c>
      <c r="B1209" s="52">
        <v>45480</v>
      </c>
      <c r="C1209" s="39">
        <v>46</v>
      </c>
      <c r="D1209" s="39">
        <v>31</v>
      </c>
    </row>
    <row r="1210" spans="1:4" s="39" customFormat="1" x14ac:dyDescent="0.25">
      <c r="A1210" s="39" t="s">
        <v>174</v>
      </c>
      <c r="B1210" s="52">
        <v>45481</v>
      </c>
      <c r="C1210" s="39">
        <v>34</v>
      </c>
      <c r="D1210" s="39">
        <v>21</v>
      </c>
    </row>
    <row r="1211" spans="1:4" s="39" customFormat="1" x14ac:dyDescent="0.25">
      <c r="A1211" s="39" t="s">
        <v>174</v>
      </c>
      <c r="B1211" s="52">
        <v>45482</v>
      </c>
      <c r="C1211" s="39">
        <v>30</v>
      </c>
      <c r="D1211" s="39">
        <v>20</v>
      </c>
    </row>
    <row r="1212" spans="1:4" s="39" customFormat="1" x14ac:dyDescent="0.25">
      <c r="A1212" s="39" t="s">
        <v>174</v>
      </c>
      <c r="B1212" s="52">
        <v>45483</v>
      </c>
      <c r="C1212" s="39">
        <v>38</v>
      </c>
      <c r="D1212" s="39">
        <v>13</v>
      </c>
    </row>
    <row r="1213" spans="1:4" s="39" customFormat="1" x14ac:dyDescent="0.25">
      <c r="A1213" s="39" t="s">
        <v>174</v>
      </c>
      <c r="B1213" s="52">
        <v>45484</v>
      </c>
      <c r="C1213" s="39">
        <v>30</v>
      </c>
      <c r="D1213" s="39">
        <v>14</v>
      </c>
    </row>
    <row r="1214" spans="1:4" s="39" customFormat="1" x14ac:dyDescent="0.25">
      <c r="A1214" s="39" t="s">
        <v>174</v>
      </c>
      <c r="B1214" s="52">
        <v>45485</v>
      </c>
      <c r="C1214" s="39">
        <v>37</v>
      </c>
      <c r="D1214" s="39">
        <v>26</v>
      </c>
    </row>
    <row r="1215" spans="1:4" s="39" customFormat="1" x14ac:dyDescent="0.25">
      <c r="A1215" s="39" t="s">
        <v>174</v>
      </c>
      <c r="B1215" s="52">
        <v>45486</v>
      </c>
      <c r="C1215" s="39">
        <v>48</v>
      </c>
      <c r="D1215" s="39">
        <v>18</v>
      </c>
    </row>
    <row r="1216" spans="1:4" s="39" customFormat="1" x14ac:dyDescent="0.25">
      <c r="A1216" s="39" t="s">
        <v>174</v>
      </c>
      <c r="B1216" s="52">
        <v>45487</v>
      </c>
      <c r="C1216" s="39">
        <v>47</v>
      </c>
      <c r="D1216" s="39">
        <v>10</v>
      </c>
    </row>
    <row r="1217" spans="1:4" s="39" customFormat="1" x14ac:dyDescent="0.25">
      <c r="A1217" s="39" t="s">
        <v>174</v>
      </c>
      <c r="B1217" s="52">
        <v>45488</v>
      </c>
      <c r="C1217" s="39">
        <v>41</v>
      </c>
      <c r="D1217" s="39">
        <v>17</v>
      </c>
    </row>
    <row r="1218" spans="1:4" s="39" customFormat="1" x14ac:dyDescent="0.25">
      <c r="A1218" s="39" t="s">
        <v>174</v>
      </c>
      <c r="B1218" s="52">
        <v>45489</v>
      </c>
      <c r="C1218" s="39">
        <v>50</v>
      </c>
      <c r="D1218" s="39">
        <v>11</v>
      </c>
    </row>
    <row r="1219" spans="1:4" s="39" customFormat="1" x14ac:dyDescent="0.25">
      <c r="A1219" s="39" t="s">
        <v>174</v>
      </c>
      <c r="B1219" s="52">
        <v>45490</v>
      </c>
      <c r="C1219" s="39">
        <v>43</v>
      </c>
      <c r="D1219" s="39">
        <v>24</v>
      </c>
    </row>
    <row r="1220" spans="1:4" s="39" customFormat="1" x14ac:dyDescent="0.25">
      <c r="A1220" s="39" t="s">
        <v>174</v>
      </c>
      <c r="B1220" s="52">
        <v>45491</v>
      </c>
      <c r="C1220" s="39">
        <v>31</v>
      </c>
      <c r="D1220" s="39">
        <v>30</v>
      </c>
    </row>
    <row r="1221" spans="1:4" s="39" customFormat="1" x14ac:dyDescent="0.25">
      <c r="A1221" s="39" t="s">
        <v>174</v>
      </c>
      <c r="B1221" s="52">
        <v>45492</v>
      </c>
      <c r="C1221" s="39">
        <v>41</v>
      </c>
      <c r="D1221" s="39">
        <v>30</v>
      </c>
    </row>
    <row r="1222" spans="1:4" s="39" customFormat="1" x14ac:dyDescent="0.25">
      <c r="A1222" s="39" t="s">
        <v>174</v>
      </c>
      <c r="B1222" s="52">
        <v>45493</v>
      </c>
      <c r="C1222" s="39">
        <v>30</v>
      </c>
      <c r="D1222" s="39">
        <v>22</v>
      </c>
    </row>
    <row r="1223" spans="1:4" s="39" customFormat="1" x14ac:dyDescent="0.25">
      <c r="A1223" s="39" t="s">
        <v>174</v>
      </c>
      <c r="B1223" s="52">
        <v>45494</v>
      </c>
      <c r="C1223" s="39">
        <v>50</v>
      </c>
      <c r="D1223" s="39">
        <v>29</v>
      </c>
    </row>
    <row r="1224" spans="1:4" s="39" customFormat="1" x14ac:dyDescent="0.25">
      <c r="A1224" s="39" t="s">
        <v>174</v>
      </c>
      <c r="B1224" s="52">
        <v>45495</v>
      </c>
      <c r="C1224" s="39">
        <v>42</v>
      </c>
      <c r="D1224" s="39">
        <v>11</v>
      </c>
    </row>
    <row r="1225" spans="1:4" s="39" customFormat="1" x14ac:dyDescent="0.25">
      <c r="A1225" s="39" t="s">
        <v>174</v>
      </c>
      <c r="B1225" s="52">
        <v>45496</v>
      </c>
      <c r="C1225" s="39">
        <v>31</v>
      </c>
      <c r="D1225" s="39">
        <v>15</v>
      </c>
    </row>
    <row r="1226" spans="1:4" s="39" customFormat="1" x14ac:dyDescent="0.25">
      <c r="A1226" s="39" t="s">
        <v>174</v>
      </c>
      <c r="B1226" s="52">
        <v>45497</v>
      </c>
      <c r="C1226" s="39">
        <v>48</v>
      </c>
      <c r="D1226" s="39">
        <v>14</v>
      </c>
    </row>
    <row r="1227" spans="1:4" s="39" customFormat="1" x14ac:dyDescent="0.25">
      <c r="A1227" s="39" t="s">
        <v>174</v>
      </c>
      <c r="B1227" s="52">
        <v>45498</v>
      </c>
      <c r="C1227" s="39">
        <v>42</v>
      </c>
      <c r="D1227" s="39">
        <v>13</v>
      </c>
    </row>
    <row r="1228" spans="1:4" s="39" customFormat="1" x14ac:dyDescent="0.25">
      <c r="A1228" s="39" t="s">
        <v>174</v>
      </c>
      <c r="B1228" s="52">
        <v>45499</v>
      </c>
      <c r="C1228" s="39">
        <v>44</v>
      </c>
      <c r="D1228" s="39">
        <v>14</v>
      </c>
    </row>
    <row r="1229" spans="1:4" s="39" customFormat="1" x14ac:dyDescent="0.25">
      <c r="A1229" s="39" t="s">
        <v>174</v>
      </c>
      <c r="B1229" s="52">
        <v>45500</v>
      </c>
      <c r="C1229" s="39">
        <v>36</v>
      </c>
      <c r="D1229" s="39">
        <v>15</v>
      </c>
    </row>
    <row r="1230" spans="1:4" s="39" customFormat="1" x14ac:dyDescent="0.25">
      <c r="A1230" s="39" t="s">
        <v>174</v>
      </c>
      <c r="B1230" s="52">
        <v>45501</v>
      </c>
      <c r="C1230" s="39">
        <v>32</v>
      </c>
      <c r="D1230" s="39">
        <v>26</v>
      </c>
    </row>
    <row r="1231" spans="1:4" s="39" customFormat="1" x14ac:dyDescent="0.25">
      <c r="A1231" s="39" t="s">
        <v>174</v>
      </c>
      <c r="B1231" s="52">
        <v>45502</v>
      </c>
      <c r="C1231" s="39">
        <v>44</v>
      </c>
      <c r="D1231" s="39">
        <v>26</v>
      </c>
    </row>
    <row r="1232" spans="1:4" s="39" customFormat="1" x14ac:dyDescent="0.25">
      <c r="A1232" s="39" t="s">
        <v>174</v>
      </c>
      <c r="B1232" s="52">
        <v>45503</v>
      </c>
      <c r="C1232" s="39">
        <v>40</v>
      </c>
      <c r="D1232" s="39">
        <v>29</v>
      </c>
    </row>
    <row r="1233" spans="1:4" s="39" customFormat="1" x14ac:dyDescent="0.25">
      <c r="A1233" s="39" t="s">
        <v>174</v>
      </c>
      <c r="B1233" s="52">
        <v>45504</v>
      </c>
      <c r="C1233" s="39">
        <v>33</v>
      </c>
      <c r="D1233" s="39">
        <v>18</v>
      </c>
    </row>
    <row r="1234" spans="1:4" s="39" customFormat="1" x14ac:dyDescent="0.25">
      <c r="A1234" s="39" t="s">
        <v>174</v>
      </c>
      <c r="B1234" s="52">
        <v>45505</v>
      </c>
      <c r="C1234" s="39">
        <v>35</v>
      </c>
      <c r="D1234" s="39">
        <v>22</v>
      </c>
    </row>
    <row r="1235" spans="1:4" s="39" customFormat="1" x14ac:dyDescent="0.25">
      <c r="A1235" s="39" t="s">
        <v>174</v>
      </c>
      <c r="B1235" s="52">
        <v>45506</v>
      </c>
      <c r="C1235" s="39">
        <v>45</v>
      </c>
      <c r="D1235" s="39">
        <v>18</v>
      </c>
    </row>
    <row r="1236" spans="1:4" s="39" customFormat="1" x14ac:dyDescent="0.25">
      <c r="A1236" s="39" t="s">
        <v>174</v>
      </c>
      <c r="B1236" s="52">
        <v>45507</v>
      </c>
      <c r="C1236" s="39">
        <v>39</v>
      </c>
      <c r="D1236" s="39">
        <v>28</v>
      </c>
    </row>
    <row r="1237" spans="1:4" s="39" customFormat="1" x14ac:dyDescent="0.25">
      <c r="A1237" s="39" t="s">
        <v>174</v>
      </c>
      <c r="B1237" s="52">
        <v>45508</v>
      </c>
      <c r="C1237" s="39">
        <v>43</v>
      </c>
      <c r="D1237" s="39">
        <v>15</v>
      </c>
    </row>
    <row r="1238" spans="1:4" s="39" customFormat="1" x14ac:dyDescent="0.25">
      <c r="A1238" s="39" t="s">
        <v>174</v>
      </c>
      <c r="B1238" s="52">
        <v>45509</v>
      </c>
      <c r="C1238" s="39">
        <v>44</v>
      </c>
      <c r="D1238" s="39">
        <v>12</v>
      </c>
    </row>
    <row r="1239" spans="1:4" s="39" customFormat="1" x14ac:dyDescent="0.25">
      <c r="A1239" s="39" t="s">
        <v>174</v>
      </c>
      <c r="B1239" s="52">
        <v>45510</v>
      </c>
      <c r="C1239" s="39">
        <v>41</v>
      </c>
      <c r="D1239" s="39">
        <v>17</v>
      </c>
    </row>
    <row r="1240" spans="1:4" s="39" customFormat="1" x14ac:dyDescent="0.25">
      <c r="A1240" s="39" t="s">
        <v>174</v>
      </c>
      <c r="B1240" s="52">
        <v>45511</v>
      </c>
      <c r="C1240" s="39">
        <v>46</v>
      </c>
      <c r="D1240" s="39">
        <v>30</v>
      </c>
    </row>
    <row r="1241" spans="1:4" s="39" customFormat="1" x14ac:dyDescent="0.25">
      <c r="A1241" s="39" t="s">
        <v>174</v>
      </c>
      <c r="B1241" s="52">
        <v>45512</v>
      </c>
      <c r="C1241" s="39">
        <v>47</v>
      </c>
      <c r="D1241" s="39">
        <v>30</v>
      </c>
    </row>
    <row r="1242" spans="1:4" s="39" customFormat="1" x14ac:dyDescent="0.25">
      <c r="A1242" s="39" t="s">
        <v>174</v>
      </c>
      <c r="B1242" s="52">
        <v>45513</v>
      </c>
      <c r="C1242" s="39">
        <v>42</v>
      </c>
      <c r="D1242" s="39">
        <v>32</v>
      </c>
    </row>
    <row r="1243" spans="1:4" s="39" customFormat="1" x14ac:dyDescent="0.25">
      <c r="A1243" s="39" t="s">
        <v>174</v>
      </c>
      <c r="B1243" s="52">
        <v>45514</v>
      </c>
      <c r="C1243" s="39">
        <v>41</v>
      </c>
      <c r="D1243" s="39">
        <v>19</v>
      </c>
    </row>
    <row r="1244" spans="1:4" s="39" customFormat="1" x14ac:dyDescent="0.25">
      <c r="A1244" s="39" t="s">
        <v>174</v>
      </c>
      <c r="B1244" s="52">
        <v>45515</v>
      </c>
      <c r="C1244" s="39">
        <v>35</v>
      </c>
      <c r="D1244" s="39">
        <v>22</v>
      </c>
    </row>
    <row r="1245" spans="1:4" s="39" customFormat="1" x14ac:dyDescent="0.25">
      <c r="A1245" s="39" t="s">
        <v>174</v>
      </c>
      <c r="B1245" s="52">
        <v>45516</v>
      </c>
      <c r="C1245" s="39">
        <v>48</v>
      </c>
      <c r="D1245" s="39">
        <v>10</v>
      </c>
    </row>
    <row r="1246" spans="1:4" s="39" customFormat="1" x14ac:dyDescent="0.25">
      <c r="A1246" s="39" t="s">
        <v>174</v>
      </c>
      <c r="B1246" s="52">
        <v>45517</v>
      </c>
      <c r="C1246" s="39">
        <v>43</v>
      </c>
      <c r="D1246" s="39">
        <v>10</v>
      </c>
    </row>
    <row r="1247" spans="1:4" s="39" customFormat="1" x14ac:dyDescent="0.25">
      <c r="A1247" s="39" t="s">
        <v>174</v>
      </c>
      <c r="B1247" s="52">
        <v>45518</v>
      </c>
      <c r="C1247" s="39">
        <v>49</v>
      </c>
      <c r="D1247" s="39">
        <v>29</v>
      </c>
    </row>
    <row r="1248" spans="1:4" s="39" customFormat="1" x14ac:dyDescent="0.25">
      <c r="A1248" s="39" t="s">
        <v>174</v>
      </c>
      <c r="B1248" s="52">
        <v>45519</v>
      </c>
      <c r="C1248" s="39">
        <v>48</v>
      </c>
      <c r="D1248" s="39">
        <v>26</v>
      </c>
    </row>
    <row r="1249" spans="1:4" s="39" customFormat="1" x14ac:dyDescent="0.25">
      <c r="A1249" s="39" t="s">
        <v>174</v>
      </c>
      <c r="B1249" s="52">
        <v>45520</v>
      </c>
      <c r="C1249" s="39">
        <v>42</v>
      </c>
      <c r="D1249" s="39">
        <v>13</v>
      </c>
    </row>
    <row r="1250" spans="1:4" s="39" customFormat="1" x14ac:dyDescent="0.25">
      <c r="A1250" s="39" t="s">
        <v>174</v>
      </c>
      <c r="B1250" s="52">
        <v>45521</v>
      </c>
      <c r="C1250" s="39">
        <v>49</v>
      </c>
      <c r="D1250" s="39">
        <v>14</v>
      </c>
    </row>
    <row r="1251" spans="1:4" s="39" customFormat="1" x14ac:dyDescent="0.25">
      <c r="A1251" s="39" t="s">
        <v>174</v>
      </c>
      <c r="B1251" s="52">
        <v>45522</v>
      </c>
      <c r="C1251" s="39">
        <v>43</v>
      </c>
      <c r="D1251" s="39">
        <v>17</v>
      </c>
    </row>
    <row r="1252" spans="1:4" s="39" customFormat="1" x14ac:dyDescent="0.25">
      <c r="A1252" s="39" t="s">
        <v>174</v>
      </c>
      <c r="B1252" s="52">
        <v>45523</v>
      </c>
      <c r="C1252" s="39">
        <v>46</v>
      </c>
      <c r="D1252" s="39">
        <v>11</v>
      </c>
    </row>
    <row r="1253" spans="1:4" s="39" customFormat="1" x14ac:dyDescent="0.25">
      <c r="A1253" s="39" t="s">
        <v>174</v>
      </c>
      <c r="B1253" s="52">
        <v>45524</v>
      </c>
      <c r="C1253" s="39">
        <v>32</v>
      </c>
      <c r="D1253" s="39">
        <v>10</v>
      </c>
    </row>
    <row r="1254" spans="1:4" s="39" customFormat="1" x14ac:dyDescent="0.25">
      <c r="A1254" s="39" t="s">
        <v>174</v>
      </c>
      <c r="B1254" s="52">
        <v>45525</v>
      </c>
      <c r="C1254" s="39">
        <v>34</v>
      </c>
      <c r="D1254" s="39">
        <v>19</v>
      </c>
    </row>
    <row r="1255" spans="1:4" s="39" customFormat="1" x14ac:dyDescent="0.25">
      <c r="A1255" s="39" t="s">
        <v>174</v>
      </c>
      <c r="B1255" s="52">
        <v>45526</v>
      </c>
      <c r="C1255" s="39">
        <v>44</v>
      </c>
      <c r="D1255" s="39">
        <v>29</v>
      </c>
    </row>
    <row r="1256" spans="1:4" s="39" customFormat="1" x14ac:dyDescent="0.25">
      <c r="A1256" s="39" t="s">
        <v>174</v>
      </c>
      <c r="B1256" s="52">
        <v>45527</v>
      </c>
      <c r="C1256" s="39">
        <v>40</v>
      </c>
      <c r="D1256" s="39">
        <v>32</v>
      </c>
    </row>
    <row r="1257" spans="1:4" s="39" customFormat="1" x14ac:dyDescent="0.25">
      <c r="A1257" s="39" t="s">
        <v>174</v>
      </c>
      <c r="B1257" s="52">
        <v>45528</v>
      </c>
      <c r="C1257" s="39">
        <v>48</v>
      </c>
      <c r="D1257" s="39">
        <v>15</v>
      </c>
    </row>
    <row r="1258" spans="1:4" s="39" customFormat="1" x14ac:dyDescent="0.25">
      <c r="A1258" s="39" t="s">
        <v>174</v>
      </c>
      <c r="B1258" s="52">
        <v>45529</v>
      </c>
      <c r="C1258" s="39">
        <v>36</v>
      </c>
      <c r="D1258" s="39">
        <v>14</v>
      </c>
    </row>
    <row r="1259" spans="1:4" s="39" customFormat="1" x14ac:dyDescent="0.25">
      <c r="A1259" s="39" t="s">
        <v>174</v>
      </c>
      <c r="B1259" s="52">
        <v>45530</v>
      </c>
      <c r="C1259" s="39">
        <v>41</v>
      </c>
      <c r="D1259" s="39">
        <v>17</v>
      </c>
    </row>
    <row r="1260" spans="1:4" s="39" customFormat="1" x14ac:dyDescent="0.25">
      <c r="A1260" s="39" t="s">
        <v>174</v>
      </c>
      <c r="B1260" s="52">
        <v>45531</v>
      </c>
      <c r="C1260" s="39">
        <v>45</v>
      </c>
      <c r="D1260" s="39">
        <v>29</v>
      </c>
    </row>
    <row r="1261" spans="1:4" s="39" customFormat="1" x14ac:dyDescent="0.25">
      <c r="A1261" s="39" t="s">
        <v>174</v>
      </c>
      <c r="B1261" s="52">
        <v>45532</v>
      </c>
      <c r="C1261" s="39">
        <v>44</v>
      </c>
      <c r="D1261" s="39">
        <v>27</v>
      </c>
    </row>
    <row r="1262" spans="1:4" s="39" customFormat="1" x14ac:dyDescent="0.25">
      <c r="A1262" s="39" t="s">
        <v>174</v>
      </c>
      <c r="B1262" s="52">
        <v>45533</v>
      </c>
      <c r="C1262" s="39">
        <v>48</v>
      </c>
      <c r="D1262" s="39">
        <v>32</v>
      </c>
    </row>
    <row r="1263" spans="1:4" s="39" customFormat="1" x14ac:dyDescent="0.25">
      <c r="A1263" s="39" t="s">
        <v>174</v>
      </c>
      <c r="B1263" s="52">
        <v>45534</v>
      </c>
      <c r="C1263" s="39">
        <v>32</v>
      </c>
      <c r="D1263" s="39">
        <v>14</v>
      </c>
    </row>
    <row r="1264" spans="1:4" s="39" customFormat="1" x14ac:dyDescent="0.25">
      <c r="A1264" s="39" t="s">
        <v>174</v>
      </c>
      <c r="B1264" s="52">
        <v>45535</v>
      </c>
      <c r="C1264" s="39">
        <v>44</v>
      </c>
      <c r="D1264" s="39">
        <v>31</v>
      </c>
    </row>
    <row r="1265" spans="1:4" s="39" customFormat="1" x14ac:dyDescent="0.25">
      <c r="A1265" s="39" t="s">
        <v>174</v>
      </c>
      <c r="B1265" s="52">
        <v>45536</v>
      </c>
      <c r="C1265" s="39">
        <v>36</v>
      </c>
      <c r="D1265" s="39">
        <v>24</v>
      </c>
    </row>
    <row r="1266" spans="1:4" s="39" customFormat="1" x14ac:dyDescent="0.25">
      <c r="A1266" s="39" t="s">
        <v>174</v>
      </c>
      <c r="B1266" s="52">
        <v>45537</v>
      </c>
      <c r="C1266" s="39">
        <v>44</v>
      </c>
      <c r="D1266" s="39">
        <v>32</v>
      </c>
    </row>
    <row r="1267" spans="1:4" s="39" customFormat="1" x14ac:dyDescent="0.25">
      <c r="A1267" s="39" t="s">
        <v>174</v>
      </c>
      <c r="B1267" s="52">
        <v>45538</v>
      </c>
      <c r="C1267" s="39">
        <v>34</v>
      </c>
      <c r="D1267" s="39">
        <v>21</v>
      </c>
    </row>
    <row r="1268" spans="1:4" s="39" customFormat="1" x14ac:dyDescent="0.25">
      <c r="A1268" s="39" t="s">
        <v>174</v>
      </c>
      <c r="B1268" s="52">
        <v>45539</v>
      </c>
      <c r="C1268" s="39">
        <v>47</v>
      </c>
      <c r="D1268" s="39">
        <v>24</v>
      </c>
    </row>
    <row r="1269" spans="1:4" s="39" customFormat="1" x14ac:dyDescent="0.25">
      <c r="A1269" s="39" t="s">
        <v>174</v>
      </c>
      <c r="B1269" s="52">
        <v>45540</v>
      </c>
      <c r="C1269" s="39">
        <v>34</v>
      </c>
      <c r="D1269" s="39">
        <v>32</v>
      </c>
    </row>
    <row r="1270" spans="1:4" s="39" customFormat="1" x14ac:dyDescent="0.25">
      <c r="A1270" s="39" t="s">
        <v>174</v>
      </c>
      <c r="B1270" s="52">
        <v>45541</v>
      </c>
      <c r="C1270" s="39">
        <v>41</v>
      </c>
      <c r="D1270" s="39">
        <v>21</v>
      </c>
    </row>
    <row r="1271" spans="1:4" s="39" customFormat="1" x14ac:dyDescent="0.25">
      <c r="A1271" s="39" t="s">
        <v>174</v>
      </c>
      <c r="B1271" s="52">
        <v>45542</v>
      </c>
      <c r="C1271" s="39">
        <v>48</v>
      </c>
      <c r="D1271" s="39">
        <v>28</v>
      </c>
    </row>
    <row r="1272" spans="1:4" s="39" customFormat="1" x14ac:dyDescent="0.25">
      <c r="A1272" s="39" t="s">
        <v>174</v>
      </c>
      <c r="B1272" s="52">
        <v>45543</v>
      </c>
      <c r="C1272" s="39">
        <v>44</v>
      </c>
      <c r="D1272" s="39">
        <v>20</v>
      </c>
    </row>
    <row r="1273" spans="1:4" s="39" customFormat="1" x14ac:dyDescent="0.25">
      <c r="A1273" s="39" t="s">
        <v>174</v>
      </c>
      <c r="B1273" s="52">
        <v>45544</v>
      </c>
      <c r="C1273" s="39">
        <v>35</v>
      </c>
      <c r="D1273" s="39">
        <v>17</v>
      </c>
    </row>
    <row r="1274" spans="1:4" s="39" customFormat="1" x14ac:dyDescent="0.25">
      <c r="A1274" s="39" t="s">
        <v>174</v>
      </c>
      <c r="B1274" s="52">
        <v>45545</v>
      </c>
      <c r="C1274" s="39">
        <v>40</v>
      </c>
      <c r="D1274" s="39">
        <v>25</v>
      </c>
    </row>
    <row r="1275" spans="1:4" s="39" customFormat="1" x14ac:dyDescent="0.25">
      <c r="A1275" s="39" t="s">
        <v>174</v>
      </c>
      <c r="B1275" s="52">
        <v>45546</v>
      </c>
      <c r="C1275" s="39">
        <v>46</v>
      </c>
      <c r="D1275" s="39">
        <v>19</v>
      </c>
    </row>
    <row r="1276" spans="1:4" s="39" customFormat="1" x14ac:dyDescent="0.25">
      <c r="A1276" s="39" t="s">
        <v>174</v>
      </c>
      <c r="B1276" s="52">
        <v>45547</v>
      </c>
      <c r="C1276" s="39">
        <v>50</v>
      </c>
      <c r="D1276" s="39">
        <v>18</v>
      </c>
    </row>
    <row r="1277" spans="1:4" s="39" customFormat="1" x14ac:dyDescent="0.25">
      <c r="A1277" s="39" t="s">
        <v>174</v>
      </c>
      <c r="B1277" s="52">
        <v>45548</v>
      </c>
      <c r="C1277" s="39">
        <v>34</v>
      </c>
      <c r="D1277" s="39">
        <v>22</v>
      </c>
    </row>
    <row r="1278" spans="1:4" s="39" customFormat="1" x14ac:dyDescent="0.25">
      <c r="A1278" s="39" t="s">
        <v>174</v>
      </c>
      <c r="B1278" s="52">
        <v>45549</v>
      </c>
      <c r="C1278" s="39">
        <v>46</v>
      </c>
      <c r="D1278" s="39">
        <v>29</v>
      </c>
    </row>
    <row r="1279" spans="1:4" s="39" customFormat="1" x14ac:dyDescent="0.25">
      <c r="A1279" s="39" t="s">
        <v>174</v>
      </c>
      <c r="B1279" s="52">
        <v>45550</v>
      </c>
      <c r="C1279" s="39">
        <v>34</v>
      </c>
      <c r="D1279" s="39">
        <v>12</v>
      </c>
    </row>
    <row r="1280" spans="1:4" s="39" customFormat="1" x14ac:dyDescent="0.25">
      <c r="A1280" s="39" t="s">
        <v>174</v>
      </c>
      <c r="B1280" s="52">
        <v>45551</v>
      </c>
      <c r="C1280" s="39">
        <v>37</v>
      </c>
      <c r="D1280" s="39">
        <v>24</v>
      </c>
    </row>
    <row r="1281" spans="1:4" s="39" customFormat="1" x14ac:dyDescent="0.25">
      <c r="A1281" s="39" t="s">
        <v>174</v>
      </c>
      <c r="B1281" s="52">
        <v>45552</v>
      </c>
      <c r="C1281" s="39">
        <v>46</v>
      </c>
      <c r="D1281" s="39">
        <v>13</v>
      </c>
    </row>
    <row r="1282" spans="1:4" s="39" customFormat="1" x14ac:dyDescent="0.25">
      <c r="A1282" s="39" t="s">
        <v>174</v>
      </c>
      <c r="B1282" s="52">
        <v>45553</v>
      </c>
      <c r="C1282" s="39">
        <v>34</v>
      </c>
      <c r="D1282" s="39">
        <v>23</v>
      </c>
    </row>
    <row r="1283" spans="1:4" s="39" customFormat="1" x14ac:dyDescent="0.25">
      <c r="A1283" s="39" t="s">
        <v>174</v>
      </c>
      <c r="B1283" s="52">
        <v>45554</v>
      </c>
      <c r="C1283" s="39">
        <v>44</v>
      </c>
      <c r="D1283" s="39">
        <v>13</v>
      </c>
    </row>
    <row r="1284" spans="1:4" s="39" customFormat="1" x14ac:dyDescent="0.25">
      <c r="A1284" s="39" t="s">
        <v>174</v>
      </c>
      <c r="B1284" s="52">
        <v>45555</v>
      </c>
      <c r="C1284" s="39">
        <v>34</v>
      </c>
      <c r="D1284" s="39">
        <v>20</v>
      </c>
    </row>
    <row r="1285" spans="1:4" s="39" customFormat="1" x14ac:dyDescent="0.25">
      <c r="A1285" s="39" t="s">
        <v>174</v>
      </c>
      <c r="B1285" s="52">
        <v>45556</v>
      </c>
      <c r="C1285" s="39">
        <v>32</v>
      </c>
      <c r="D1285" s="39">
        <v>18</v>
      </c>
    </row>
    <row r="1286" spans="1:4" s="39" customFormat="1" x14ac:dyDescent="0.25">
      <c r="A1286" s="39" t="s">
        <v>174</v>
      </c>
      <c r="B1286" s="52">
        <v>45557</v>
      </c>
      <c r="C1286" s="39">
        <v>40</v>
      </c>
      <c r="D1286" s="39">
        <v>11</v>
      </c>
    </row>
    <row r="1287" spans="1:4" s="39" customFormat="1" x14ac:dyDescent="0.25">
      <c r="A1287" s="39" t="s">
        <v>174</v>
      </c>
      <c r="B1287" s="52">
        <v>45558</v>
      </c>
      <c r="C1287" s="39">
        <v>48</v>
      </c>
      <c r="D1287" s="39">
        <v>14</v>
      </c>
    </row>
    <row r="1288" spans="1:4" s="39" customFormat="1" x14ac:dyDescent="0.25">
      <c r="A1288" s="39" t="s">
        <v>174</v>
      </c>
      <c r="B1288" s="52">
        <v>45559</v>
      </c>
      <c r="C1288" s="39">
        <v>34</v>
      </c>
      <c r="D1288" s="39">
        <v>24</v>
      </c>
    </row>
    <row r="1289" spans="1:4" s="39" customFormat="1" x14ac:dyDescent="0.25">
      <c r="A1289" s="39" t="s">
        <v>174</v>
      </c>
      <c r="B1289" s="52">
        <v>45560</v>
      </c>
      <c r="C1289" s="39">
        <v>43</v>
      </c>
      <c r="D1289" s="39">
        <v>20</v>
      </c>
    </row>
    <row r="1290" spans="1:4" s="39" customFormat="1" x14ac:dyDescent="0.25">
      <c r="A1290" s="39" t="s">
        <v>174</v>
      </c>
      <c r="B1290" s="52">
        <v>45561</v>
      </c>
      <c r="C1290" s="39">
        <v>45</v>
      </c>
      <c r="D1290" s="39">
        <v>30</v>
      </c>
    </row>
    <row r="1291" spans="1:4" s="39" customFormat="1" x14ac:dyDescent="0.25">
      <c r="A1291" s="39" t="s">
        <v>174</v>
      </c>
      <c r="B1291" s="52">
        <v>45562</v>
      </c>
      <c r="C1291" s="39">
        <v>48</v>
      </c>
      <c r="D1291" s="39">
        <v>16</v>
      </c>
    </row>
    <row r="1292" spans="1:4" s="39" customFormat="1" x14ac:dyDescent="0.25">
      <c r="A1292" s="39" t="s">
        <v>174</v>
      </c>
      <c r="B1292" s="52">
        <v>45563</v>
      </c>
      <c r="C1292" s="39">
        <v>37</v>
      </c>
      <c r="D1292" s="39">
        <v>11</v>
      </c>
    </row>
    <row r="1293" spans="1:4" s="39" customFormat="1" x14ac:dyDescent="0.25">
      <c r="A1293" s="39" t="s">
        <v>174</v>
      </c>
      <c r="B1293" s="52">
        <v>45564</v>
      </c>
      <c r="C1293" s="39">
        <v>37</v>
      </c>
      <c r="D1293" s="39">
        <v>29</v>
      </c>
    </row>
    <row r="1294" spans="1:4" s="39" customFormat="1" x14ac:dyDescent="0.25">
      <c r="A1294" s="39" t="s">
        <v>174</v>
      </c>
      <c r="B1294" s="52">
        <v>45565</v>
      </c>
      <c r="C1294" s="39">
        <v>40</v>
      </c>
      <c r="D1294" s="39">
        <v>25</v>
      </c>
    </row>
    <row r="1295" spans="1:4" s="39" customFormat="1" x14ac:dyDescent="0.25">
      <c r="A1295" s="39" t="s">
        <v>174</v>
      </c>
      <c r="B1295" s="52">
        <v>45566</v>
      </c>
      <c r="C1295" s="39">
        <v>37</v>
      </c>
      <c r="D1295" s="39">
        <v>28</v>
      </c>
    </row>
    <row r="1296" spans="1:4" s="39" customFormat="1" x14ac:dyDescent="0.25">
      <c r="A1296" s="39" t="s">
        <v>174</v>
      </c>
      <c r="B1296" s="52">
        <v>45567</v>
      </c>
      <c r="C1296" s="39">
        <v>50</v>
      </c>
      <c r="D1296" s="39">
        <v>30</v>
      </c>
    </row>
    <row r="1297" spans="1:4" s="39" customFormat="1" x14ac:dyDescent="0.25">
      <c r="A1297" s="39" t="s">
        <v>174</v>
      </c>
      <c r="B1297" s="52">
        <v>45568</v>
      </c>
      <c r="C1297" s="39">
        <v>34</v>
      </c>
      <c r="D1297" s="39">
        <v>29</v>
      </c>
    </row>
    <row r="1298" spans="1:4" s="39" customFormat="1" x14ac:dyDescent="0.25">
      <c r="A1298" s="39" t="s">
        <v>174</v>
      </c>
      <c r="B1298" s="52">
        <v>45569</v>
      </c>
      <c r="C1298" s="39">
        <v>35</v>
      </c>
      <c r="D1298" s="39">
        <v>24</v>
      </c>
    </row>
    <row r="1299" spans="1:4" s="39" customFormat="1" x14ac:dyDescent="0.25">
      <c r="A1299" s="39" t="s">
        <v>174</v>
      </c>
      <c r="B1299" s="52">
        <v>45570</v>
      </c>
      <c r="C1299" s="39">
        <v>47</v>
      </c>
      <c r="D1299" s="39">
        <v>11</v>
      </c>
    </row>
    <row r="1300" spans="1:4" s="39" customFormat="1" x14ac:dyDescent="0.25">
      <c r="A1300" s="39" t="s">
        <v>174</v>
      </c>
      <c r="B1300" s="52">
        <v>45571</v>
      </c>
      <c r="C1300" s="39">
        <v>48</v>
      </c>
      <c r="D1300" s="39">
        <v>27</v>
      </c>
    </row>
    <row r="1301" spans="1:4" s="39" customFormat="1" x14ac:dyDescent="0.25">
      <c r="A1301" s="39" t="s">
        <v>174</v>
      </c>
      <c r="B1301" s="52">
        <v>45572</v>
      </c>
      <c r="C1301" s="39">
        <v>38</v>
      </c>
      <c r="D1301" s="39">
        <v>13</v>
      </c>
    </row>
    <row r="1302" spans="1:4" s="39" customFormat="1" x14ac:dyDescent="0.25">
      <c r="A1302" s="39" t="s">
        <v>174</v>
      </c>
      <c r="B1302" s="52">
        <v>45573</v>
      </c>
      <c r="C1302" s="39">
        <v>36</v>
      </c>
      <c r="D1302" s="39">
        <v>32</v>
      </c>
    </row>
    <row r="1303" spans="1:4" s="39" customFormat="1" x14ac:dyDescent="0.25">
      <c r="A1303" s="39" t="s">
        <v>174</v>
      </c>
      <c r="B1303" s="52">
        <v>45574</v>
      </c>
      <c r="C1303" s="39">
        <v>34</v>
      </c>
      <c r="D1303" s="39">
        <v>28</v>
      </c>
    </row>
    <row r="1304" spans="1:4" s="39" customFormat="1" x14ac:dyDescent="0.25">
      <c r="A1304" s="39" t="s">
        <v>174</v>
      </c>
      <c r="B1304" s="52">
        <v>45575</v>
      </c>
      <c r="C1304" s="39">
        <v>50</v>
      </c>
      <c r="D1304" s="39">
        <v>16</v>
      </c>
    </row>
    <row r="1305" spans="1:4" s="39" customFormat="1" x14ac:dyDescent="0.25">
      <c r="A1305" s="39" t="s">
        <v>174</v>
      </c>
      <c r="B1305" s="52">
        <v>45576</v>
      </c>
      <c r="C1305" s="39">
        <v>44</v>
      </c>
      <c r="D1305" s="39">
        <v>27</v>
      </c>
    </row>
    <row r="1306" spans="1:4" s="39" customFormat="1" x14ac:dyDescent="0.25">
      <c r="A1306" s="39" t="s">
        <v>174</v>
      </c>
      <c r="B1306" s="52">
        <v>45577</v>
      </c>
      <c r="C1306" s="39">
        <v>47</v>
      </c>
      <c r="D1306" s="39">
        <v>16</v>
      </c>
    </row>
    <row r="1307" spans="1:4" s="39" customFormat="1" x14ac:dyDescent="0.25">
      <c r="A1307" s="39" t="s">
        <v>174</v>
      </c>
      <c r="B1307" s="52">
        <v>45578</v>
      </c>
      <c r="C1307" s="39">
        <v>31</v>
      </c>
      <c r="D1307" s="39">
        <v>16</v>
      </c>
    </row>
    <row r="1308" spans="1:4" s="39" customFormat="1" x14ac:dyDescent="0.25">
      <c r="A1308" s="39" t="s">
        <v>174</v>
      </c>
      <c r="B1308" s="52">
        <v>45579</v>
      </c>
      <c r="C1308" s="39">
        <v>43</v>
      </c>
      <c r="D1308" s="39">
        <v>31</v>
      </c>
    </row>
    <row r="1309" spans="1:4" s="39" customFormat="1" x14ac:dyDescent="0.25">
      <c r="A1309" s="39" t="s">
        <v>174</v>
      </c>
      <c r="B1309" s="52">
        <v>45580</v>
      </c>
      <c r="C1309" s="39">
        <v>35</v>
      </c>
      <c r="D1309" s="39">
        <v>31</v>
      </c>
    </row>
    <row r="1310" spans="1:4" s="39" customFormat="1" x14ac:dyDescent="0.25">
      <c r="A1310" s="39" t="s">
        <v>174</v>
      </c>
      <c r="B1310" s="52">
        <v>45581</v>
      </c>
      <c r="C1310" s="39">
        <v>50</v>
      </c>
      <c r="D1310" s="39">
        <v>23</v>
      </c>
    </row>
    <row r="1311" spans="1:4" s="39" customFormat="1" x14ac:dyDescent="0.25">
      <c r="A1311" s="39" t="s">
        <v>174</v>
      </c>
      <c r="B1311" s="52">
        <v>45582</v>
      </c>
      <c r="C1311" s="39">
        <v>42</v>
      </c>
      <c r="D1311" s="39">
        <v>32</v>
      </c>
    </row>
    <row r="1312" spans="1:4" s="39" customFormat="1" x14ac:dyDescent="0.25">
      <c r="A1312" s="39" t="s">
        <v>174</v>
      </c>
      <c r="B1312" s="52">
        <v>45583</v>
      </c>
      <c r="C1312" s="39">
        <v>37</v>
      </c>
      <c r="D1312" s="39">
        <v>19</v>
      </c>
    </row>
    <row r="1313" spans="1:4" s="39" customFormat="1" x14ac:dyDescent="0.25">
      <c r="A1313" s="39" t="s">
        <v>174</v>
      </c>
      <c r="B1313" s="52">
        <v>45584</v>
      </c>
      <c r="C1313" s="39">
        <v>37</v>
      </c>
      <c r="D1313" s="39">
        <v>11</v>
      </c>
    </row>
    <row r="1314" spans="1:4" s="39" customFormat="1" x14ac:dyDescent="0.25">
      <c r="A1314" s="39" t="s">
        <v>174</v>
      </c>
      <c r="B1314" s="52">
        <v>45585</v>
      </c>
      <c r="C1314" s="39">
        <v>31</v>
      </c>
      <c r="D1314" s="39">
        <v>12</v>
      </c>
    </row>
    <row r="1315" spans="1:4" s="39" customFormat="1" x14ac:dyDescent="0.25">
      <c r="A1315" s="39" t="s">
        <v>174</v>
      </c>
      <c r="B1315" s="52">
        <v>45586</v>
      </c>
      <c r="C1315" s="39">
        <v>41</v>
      </c>
      <c r="D1315" s="39">
        <v>26</v>
      </c>
    </row>
    <row r="1316" spans="1:4" s="39" customFormat="1" x14ac:dyDescent="0.25">
      <c r="A1316" s="39" t="s">
        <v>174</v>
      </c>
      <c r="B1316" s="52">
        <v>45587</v>
      </c>
      <c r="C1316" s="39">
        <v>40</v>
      </c>
      <c r="D1316" s="39">
        <v>17</v>
      </c>
    </row>
    <row r="1317" spans="1:4" s="39" customFormat="1" x14ac:dyDescent="0.25">
      <c r="A1317" s="39" t="s">
        <v>174</v>
      </c>
      <c r="B1317" s="52">
        <v>45588</v>
      </c>
      <c r="C1317" s="39">
        <v>42</v>
      </c>
      <c r="D1317" s="39">
        <v>27</v>
      </c>
    </row>
    <row r="1318" spans="1:4" s="39" customFormat="1" x14ac:dyDescent="0.25">
      <c r="A1318" s="39" t="s">
        <v>174</v>
      </c>
      <c r="B1318" s="52">
        <v>45589</v>
      </c>
      <c r="C1318" s="39">
        <v>31</v>
      </c>
      <c r="D1318" s="39">
        <v>13</v>
      </c>
    </row>
    <row r="1319" spans="1:4" s="39" customFormat="1" x14ac:dyDescent="0.25">
      <c r="A1319" s="39" t="s">
        <v>174</v>
      </c>
      <c r="B1319" s="52">
        <v>45590</v>
      </c>
      <c r="C1319" s="39">
        <v>32</v>
      </c>
      <c r="D1319" s="39">
        <v>21</v>
      </c>
    </row>
    <row r="1320" spans="1:4" s="39" customFormat="1" x14ac:dyDescent="0.25">
      <c r="A1320" s="39" t="s">
        <v>174</v>
      </c>
      <c r="B1320" s="52">
        <v>45591</v>
      </c>
      <c r="C1320" s="39">
        <v>32</v>
      </c>
      <c r="D1320" s="39">
        <v>28</v>
      </c>
    </row>
    <row r="1321" spans="1:4" s="39" customFormat="1" x14ac:dyDescent="0.25">
      <c r="A1321" s="39" t="s">
        <v>174</v>
      </c>
      <c r="B1321" s="52">
        <v>45592</v>
      </c>
      <c r="C1321" s="39">
        <v>50</v>
      </c>
      <c r="D1321" s="39">
        <v>24</v>
      </c>
    </row>
    <row r="1322" spans="1:4" s="39" customFormat="1" x14ac:dyDescent="0.25">
      <c r="A1322" s="39" t="s">
        <v>174</v>
      </c>
      <c r="B1322" s="52">
        <v>45593</v>
      </c>
      <c r="C1322" s="39">
        <v>48</v>
      </c>
      <c r="D1322" s="39">
        <v>13</v>
      </c>
    </row>
    <row r="1323" spans="1:4" s="39" customFormat="1" x14ac:dyDescent="0.25">
      <c r="A1323" s="39" t="s">
        <v>174</v>
      </c>
      <c r="B1323" s="52">
        <v>45594</v>
      </c>
      <c r="C1323" s="39">
        <v>49</v>
      </c>
      <c r="D1323" s="39">
        <v>25</v>
      </c>
    </row>
    <row r="1324" spans="1:4" s="39" customFormat="1" x14ac:dyDescent="0.25">
      <c r="A1324" s="39" t="s">
        <v>174</v>
      </c>
      <c r="B1324" s="52">
        <v>45595</v>
      </c>
      <c r="C1324" s="39">
        <v>32</v>
      </c>
      <c r="D1324" s="39">
        <v>17</v>
      </c>
    </row>
    <row r="1325" spans="1:4" s="39" customFormat="1" x14ac:dyDescent="0.25">
      <c r="A1325" s="39" t="s">
        <v>174</v>
      </c>
      <c r="B1325" s="52">
        <v>45596</v>
      </c>
      <c r="C1325" s="39">
        <v>32</v>
      </c>
      <c r="D1325" s="39">
        <v>22</v>
      </c>
    </row>
    <row r="1326" spans="1:4" s="39" customFormat="1" x14ac:dyDescent="0.25">
      <c r="A1326" s="39" t="s">
        <v>174</v>
      </c>
      <c r="B1326" s="52">
        <v>45597</v>
      </c>
      <c r="C1326" s="39">
        <v>44</v>
      </c>
      <c r="D1326" s="39">
        <v>27</v>
      </c>
    </row>
    <row r="1327" spans="1:4" s="39" customFormat="1" x14ac:dyDescent="0.25">
      <c r="A1327" s="39" t="s">
        <v>174</v>
      </c>
      <c r="B1327" s="52">
        <v>45598</v>
      </c>
      <c r="C1327" s="39">
        <v>41</v>
      </c>
      <c r="D1327" s="39">
        <v>13</v>
      </c>
    </row>
    <row r="1328" spans="1:4" s="39" customFormat="1" x14ac:dyDescent="0.25">
      <c r="A1328" s="39" t="s">
        <v>174</v>
      </c>
      <c r="B1328" s="52">
        <v>45599</v>
      </c>
      <c r="C1328" s="39">
        <v>41</v>
      </c>
      <c r="D1328" s="39">
        <v>32</v>
      </c>
    </row>
    <row r="1329" spans="1:4" s="39" customFormat="1" x14ac:dyDescent="0.25">
      <c r="A1329" s="39" t="s">
        <v>174</v>
      </c>
      <c r="B1329" s="52">
        <v>45600</v>
      </c>
      <c r="C1329" s="39">
        <v>35</v>
      </c>
      <c r="D1329" s="39">
        <v>27</v>
      </c>
    </row>
    <row r="1330" spans="1:4" s="39" customFormat="1" x14ac:dyDescent="0.25">
      <c r="A1330" s="39" t="s">
        <v>174</v>
      </c>
      <c r="B1330" s="52">
        <v>45601</v>
      </c>
      <c r="C1330" s="39">
        <v>44</v>
      </c>
      <c r="D1330" s="39">
        <v>26</v>
      </c>
    </row>
    <row r="1331" spans="1:4" s="39" customFormat="1" x14ac:dyDescent="0.25">
      <c r="A1331" s="39" t="s">
        <v>174</v>
      </c>
      <c r="B1331" s="52">
        <v>45602</v>
      </c>
      <c r="C1331" s="39">
        <v>34</v>
      </c>
      <c r="D1331" s="39">
        <v>31</v>
      </c>
    </row>
    <row r="1332" spans="1:4" s="39" customFormat="1" x14ac:dyDescent="0.25">
      <c r="A1332" s="39" t="s">
        <v>174</v>
      </c>
      <c r="B1332" s="52">
        <v>45603</v>
      </c>
      <c r="C1332" s="39">
        <v>34</v>
      </c>
      <c r="D1332" s="39">
        <v>26</v>
      </c>
    </row>
    <row r="1333" spans="1:4" s="39" customFormat="1" x14ac:dyDescent="0.25">
      <c r="A1333" s="39" t="s">
        <v>174</v>
      </c>
      <c r="B1333" s="52">
        <v>45604</v>
      </c>
      <c r="C1333" s="39">
        <v>50</v>
      </c>
      <c r="D1333" s="39">
        <v>11</v>
      </c>
    </row>
    <row r="1334" spans="1:4" s="39" customFormat="1" x14ac:dyDescent="0.25">
      <c r="A1334" s="39" t="s">
        <v>174</v>
      </c>
      <c r="B1334" s="52">
        <v>45605</v>
      </c>
      <c r="C1334" s="39">
        <v>32</v>
      </c>
      <c r="D1334" s="39">
        <v>29</v>
      </c>
    </row>
    <row r="1335" spans="1:4" s="39" customFormat="1" x14ac:dyDescent="0.25">
      <c r="A1335" s="39" t="s">
        <v>174</v>
      </c>
      <c r="B1335" s="52">
        <v>45606</v>
      </c>
      <c r="C1335" s="39">
        <v>46</v>
      </c>
      <c r="D1335" s="39">
        <v>10</v>
      </c>
    </row>
    <row r="1336" spans="1:4" s="39" customFormat="1" x14ac:dyDescent="0.25">
      <c r="A1336" s="39" t="s">
        <v>174</v>
      </c>
      <c r="B1336" s="52">
        <v>45607</v>
      </c>
      <c r="C1336" s="39">
        <v>45</v>
      </c>
      <c r="D1336" s="39">
        <v>23</v>
      </c>
    </row>
    <row r="1337" spans="1:4" s="39" customFormat="1" x14ac:dyDescent="0.25">
      <c r="A1337" s="39" t="s">
        <v>174</v>
      </c>
      <c r="B1337" s="52">
        <v>45608</v>
      </c>
      <c r="C1337" s="39">
        <v>43</v>
      </c>
      <c r="D1337" s="39">
        <v>29</v>
      </c>
    </row>
    <row r="1338" spans="1:4" s="39" customFormat="1" x14ac:dyDescent="0.25">
      <c r="A1338" s="39" t="s">
        <v>174</v>
      </c>
      <c r="B1338" s="52">
        <v>45609</v>
      </c>
      <c r="C1338" s="39">
        <v>36</v>
      </c>
      <c r="D1338" s="39">
        <v>24</v>
      </c>
    </row>
    <row r="1339" spans="1:4" s="39" customFormat="1" x14ac:dyDescent="0.25">
      <c r="A1339" s="39" t="s">
        <v>174</v>
      </c>
      <c r="B1339" s="52">
        <v>45610</v>
      </c>
      <c r="C1339" s="39">
        <v>47</v>
      </c>
      <c r="D1339" s="39">
        <v>15</v>
      </c>
    </row>
    <row r="1340" spans="1:4" s="39" customFormat="1" x14ac:dyDescent="0.25">
      <c r="A1340" s="39" t="s">
        <v>174</v>
      </c>
      <c r="B1340" s="52">
        <v>45611</v>
      </c>
      <c r="C1340" s="39">
        <v>45</v>
      </c>
      <c r="D1340" s="39">
        <v>30</v>
      </c>
    </row>
    <row r="1341" spans="1:4" s="39" customFormat="1" x14ac:dyDescent="0.25">
      <c r="A1341" s="39" t="s">
        <v>174</v>
      </c>
      <c r="B1341" s="52">
        <v>45612</v>
      </c>
      <c r="C1341" s="39">
        <v>33</v>
      </c>
      <c r="D1341" s="39">
        <v>11</v>
      </c>
    </row>
    <row r="1342" spans="1:4" s="39" customFormat="1" x14ac:dyDescent="0.25">
      <c r="A1342" s="39" t="s">
        <v>174</v>
      </c>
      <c r="B1342" s="52">
        <v>45613</v>
      </c>
      <c r="C1342" s="39">
        <v>50</v>
      </c>
      <c r="D1342" s="39">
        <v>21</v>
      </c>
    </row>
    <row r="1343" spans="1:4" s="39" customFormat="1" x14ac:dyDescent="0.25">
      <c r="A1343" s="39" t="s">
        <v>174</v>
      </c>
      <c r="B1343" s="52">
        <v>45614</v>
      </c>
      <c r="C1343" s="39">
        <v>49</v>
      </c>
      <c r="D1343" s="39">
        <v>16</v>
      </c>
    </row>
    <row r="1344" spans="1:4" s="39" customFormat="1" x14ac:dyDescent="0.25">
      <c r="A1344" s="39" t="s">
        <v>174</v>
      </c>
      <c r="B1344" s="52">
        <v>45615</v>
      </c>
      <c r="C1344" s="39">
        <v>38</v>
      </c>
      <c r="D1344" s="39">
        <v>13</v>
      </c>
    </row>
    <row r="1345" spans="1:4" s="39" customFormat="1" x14ac:dyDescent="0.25">
      <c r="A1345" s="39" t="s">
        <v>174</v>
      </c>
      <c r="B1345" s="52">
        <v>45616</v>
      </c>
      <c r="C1345" s="39">
        <v>42</v>
      </c>
      <c r="D1345" s="39">
        <v>14</v>
      </c>
    </row>
    <row r="1346" spans="1:4" s="39" customFormat="1" x14ac:dyDescent="0.25">
      <c r="A1346" s="39" t="s">
        <v>174</v>
      </c>
      <c r="B1346" s="52">
        <v>45617</v>
      </c>
      <c r="C1346" s="39">
        <v>42</v>
      </c>
      <c r="D1346" s="39">
        <v>15</v>
      </c>
    </row>
    <row r="1347" spans="1:4" s="39" customFormat="1" x14ac:dyDescent="0.25">
      <c r="A1347" s="39" t="s">
        <v>174</v>
      </c>
      <c r="B1347" s="52">
        <v>45618</v>
      </c>
      <c r="C1347" s="39">
        <v>40</v>
      </c>
      <c r="D1347" s="39">
        <v>12</v>
      </c>
    </row>
    <row r="1348" spans="1:4" s="39" customFormat="1" x14ac:dyDescent="0.25">
      <c r="A1348" s="39" t="s">
        <v>174</v>
      </c>
      <c r="B1348" s="52">
        <v>45619</v>
      </c>
      <c r="C1348" s="39">
        <v>48</v>
      </c>
      <c r="D1348" s="39">
        <v>31</v>
      </c>
    </row>
    <row r="1349" spans="1:4" s="39" customFormat="1" x14ac:dyDescent="0.25">
      <c r="A1349" s="39" t="s">
        <v>174</v>
      </c>
      <c r="B1349" s="52">
        <v>45620</v>
      </c>
      <c r="C1349" s="39">
        <v>47</v>
      </c>
      <c r="D1349" s="39">
        <v>29</v>
      </c>
    </row>
    <row r="1350" spans="1:4" s="39" customFormat="1" x14ac:dyDescent="0.25">
      <c r="A1350" s="39" t="s">
        <v>174</v>
      </c>
      <c r="B1350" s="52">
        <v>45621</v>
      </c>
      <c r="C1350" s="39">
        <v>37</v>
      </c>
      <c r="D1350" s="39">
        <v>31</v>
      </c>
    </row>
    <row r="1351" spans="1:4" s="39" customFormat="1" x14ac:dyDescent="0.25">
      <c r="A1351" s="39" t="s">
        <v>174</v>
      </c>
      <c r="B1351" s="52">
        <v>45622</v>
      </c>
      <c r="C1351" s="39">
        <v>49</v>
      </c>
      <c r="D1351" s="39">
        <v>23</v>
      </c>
    </row>
    <row r="1352" spans="1:4" s="39" customFormat="1" x14ac:dyDescent="0.25">
      <c r="A1352" s="39" t="s">
        <v>174</v>
      </c>
      <c r="B1352" s="52">
        <v>45623</v>
      </c>
      <c r="C1352" s="39">
        <v>43</v>
      </c>
      <c r="D1352" s="39">
        <v>26</v>
      </c>
    </row>
    <row r="1353" spans="1:4" s="39" customFormat="1" x14ac:dyDescent="0.25">
      <c r="A1353" s="39" t="s">
        <v>174</v>
      </c>
      <c r="B1353" s="52">
        <v>45624</v>
      </c>
      <c r="C1353" s="39">
        <v>49</v>
      </c>
      <c r="D1353" s="39">
        <v>20</v>
      </c>
    </row>
    <row r="1354" spans="1:4" s="39" customFormat="1" x14ac:dyDescent="0.25">
      <c r="A1354" s="39" t="s">
        <v>174</v>
      </c>
      <c r="B1354" s="52">
        <v>45625</v>
      </c>
      <c r="C1354" s="39">
        <v>36</v>
      </c>
      <c r="D1354" s="39">
        <v>20</v>
      </c>
    </row>
    <row r="1355" spans="1:4" s="39" customFormat="1" x14ac:dyDescent="0.25">
      <c r="A1355" s="39" t="s">
        <v>174</v>
      </c>
      <c r="B1355" s="52">
        <v>45626</v>
      </c>
      <c r="C1355" s="39">
        <v>41</v>
      </c>
      <c r="D1355" s="39">
        <v>12</v>
      </c>
    </row>
    <row r="1356" spans="1:4" s="39" customFormat="1" x14ac:dyDescent="0.25">
      <c r="A1356" s="39" t="s">
        <v>174</v>
      </c>
      <c r="B1356" s="52">
        <v>45627</v>
      </c>
      <c r="C1356" s="39">
        <v>49</v>
      </c>
      <c r="D1356" s="39">
        <v>19</v>
      </c>
    </row>
    <row r="1357" spans="1:4" s="39" customFormat="1" x14ac:dyDescent="0.25">
      <c r="A1357" s="39" t="s">
        <v>174</v>
      </c>
      <c r="B1357" s="52">
        <v>45628</v>
      </c>
      <c r="C1357" s="39">
        <v>35</v>
      </c>
      <c r="D1357" s="39">
        <v>14</v>
      </c>
    </row>
    <row r="1358" spans="1:4" s="39" customFormat="1" x14ac:dyDescent="0.25">
      <c r="A1358" s="39" t="s">
        <v>174</v>
      </c>
      <c r="B1358" s="52">
        <v>45629</v>
      </c>
      <c r="C1358" s="39">
        <v>49</v>
      </c>
      <c r="D1358" s="39">
        <v>14</v>
      </c>
    </row>
    <row r="1359" spans="1:4" s="39" customFormat="1" x14ac:dyDescent="0.25">
      <c r="A1359" s="39" t="s">
        <v>174</v>
      </c>
      <c r="B1359" s="52">
        <v>45630</v>
      </c>
      <c r="C1359" s="39">
        <v>32</v>
      </c>
      <c r="D1359" s="39">
        <v>30</v>
      </c>
    </row>
    <row r="1360" spans="1:4" s="39" customFormat="1" x14ac:dyDescent="0.25">
      <c r="A1360" s="39" t="s">
        <v>174</v>
      </c>
      <c r="B1360" s="52">
        <v>45631</v>
      </c>
      <c r="C1360" s="39">
        <v>46</v>
      </c>
      <c r="D1360" s="39">
        <v>21</v>
      </c>
    </row>
    <row r="1361" spans="1:4" s="39" customFormat="1" x14ac:dyDescent="0.25">
      <c r="A1361" s="39" t="s">
        <v>174</v>
      </c>
      <c r="B1361" s="52">
        <v>45632</v>
      </c>
      <c r="C1361" s="39">
        <v>39</v>
      </c>
      <c r="D1361" s="39">
        <v>10</v>
      </c>
    </row>
    <row r="1362" spans="1:4" s="39" customFormat="1" x14ac:dyDescent="0.25">
      <c r="A1362" s="39" t="s">
        <v>18</v>
      </c>
      <c r="B1362" s="52">
        <v>45292</v>
      </c>
      <c r="C1362" s="39">
        <f>SUMIFS(C$342:C$1361,$B$342:$B$1361,$B1362)</f>
        <v>128</v>
      </c>
      <c r="D1362" s="39">
        <f>SUMIFS(D$342:D$1361,$B$342:$B$1361,$B1362)</f>
        <v>75</v>
      </c>
    </row>
    <row r="1363" spans="1:4" s="39" customFormat="1" x14ac:dyDescent="0.25">
      <c r="A1363" s="39" t="s">
        <v>18</v>
      </c>
      <c r="B1363" s="52">
        <v>45293</v>
      </c>
      <c r="C1363" s="39">
        <f t="shared" ref="C1363:D1426" si="0">SUMIFS(C$342:C$1361,$B$342:$B$1361,$B1363)</f>
        <v>126</v>
      </c>
      <c r="D1363" s="39">
        <f t="shared" si="0"/>
        <v>78</v>
      </c>
    </row>
    <row r="1364" spans="1:4" s="39" customFormat="1" x14ac:dyDescent="0.25">
      <c r="A1364" s="39" t="s">
        <v>18</v>
      </c>
      <c r="B1364" s="52">
        <v>45294</v>
      </c>
      <c r="C1364" s="39">
        <f t="shared" si="0"/>
        <v>142</v>
      </c>
      <c r="D1364" s="39">
        <f t="shared" si="0"/>
        <v>83</v>
      </c>
    </row>
    <row r="1365" spans="1:4" s="39" customFormat="1" x14ac:dyDescent="0.25">
      <c r="A1365" s="39" t="s">
        <v>18</v>
      </c>
      <c r="B1365" s="52">
        <v>45295</v>
      </c>
      <c r="C1365" s="39">
        <f t="shared" si="0"/>
        <v>125</v>
      </c>
      <c r="D1365" s="39">
        <f t="shared" si="0"/>
        <v>63</v>
      </c>
    </row>
    <row r="1366" spans="1:4" s="39" customFormat="1" x14ac:dyDescent="0.25">
      <c r="A1366" s="39" t="s">
        <v>18</v>
      </c>
      <c r="B1366" s="52">
        <v>45296</v>
      </c>
      <c r="C1366" s="39">
        <f t="shared" si="0"/>
        <v>142</v>
      </c>
      <c r="D1366" s="39">
        <f t="shared" si="0"/>
        <v>71</v>
      </c>
    </row>
    <row r="1367" spans="1:4" s="39" customFormat="1" x14ac:dyDescent="0.25">
      <c r="A1367" s="39" t="s">
        <v>18</v>
      </c>
      <c r="B1367" s="52">
        <v>45297</v>
      </c>
      <c r="C1367" s="39">
        <f t="shared" si="0"/>
        <v>123</v>
      </c>
      <c r="D1367" s="39">
        <f t="shared" si="0"/>
        <v>72</v>
      </c>
    </row>
    <row r="1368" spans="1:4" s="39" customFormat="1" x14ac:dyDescent="0.25">
      <c r="A1368" s="39" t="s">
        <v>18</v>
      </c>
      <c r="B1368" s="52">
        <v>45298</v>
      </c>
      <c r="C1368" s="39">
        <f t="shared" si="0"/>
        <v>129</v>
      </c>
      <c r="D1368" s="39">
        <f t="shared" si="0"/>
        <v>67</v>
      </c>
    </row>
    <row r="1369" spans="1:4" s="39" customFormat="1" x14ac:dyDescent="0.25">
      <c r="A1369" s="39" t="s">
        <v>18</v>
      </c>
      <c r="B1369" s="52">
        <v>45299</v>
      </c>
      <c r="C1369" s="39">
        <f t="shared" si="0"/>
        <v>140</v>
      </c>
      <c r="D1369" s="39">
        <f t="shared" si="0"/>
        <v>79</v>
      </c>
    </row>
    <row r="1370" spans="1:4" s="39" customFormat="1" x14ac:dyDescent="0.25">
      <c r="A1370" s="39" t="s">
        <v>18</v>
      </c>
      <c r="B1370" s="52">
        <v>45300</v>
      </c>
      <c r="C1370" s="39">
        <f t="shared" si="0"/>
        <v>137</v>
      </c>
      <c r="D1370" s="39">
        <f t="shared" si="0"/>
        <v>87</v>
      </c>
    </row>
    <row r="1371" spans="1:4" s="39" customFormat="1" x14ac:dyDescent="0.25">
      <c r="A1371" s="39" t="s">
        <v>18</v>
      </c>
      <c r="B1371" s="52">
        <v>45301</v>
      </c>
      <c r="C1371" s="39">
        <f t="shared" si="0"/>
        <v>135</v>
      </c>
      <c r="D1371" s="39">
        <f t="shared" si="0"/>
        <v>78</v>
      </c>
    </row>
    <row r="1372" spans="1:4" s="39" customFormat="1" x14ac:dyDescent="0.25">
      <c r="A1372" s="39" t="s">
        <v>18</v>
      </c>
      <c r="B1372" s="52">
        <v>45302</v>
      </c>
      <c r="C1372" s="39">
        <f t="shared" si="0"/>
        <v>144</v>
      </c>
      <c r="D1372" s="39">
        <f t="shared" si="0"/>
        <v>64</v>
      </c>
    </row>
    <row r="1373" spans="1:4" s="39" customFormat="1" x14ac:dyDescent="0.25">
      <c r="A1373" s="39" t="s">
        <v>18</v>
      </c>
      <c r="B1373" s="52">
        <v>45303</v>
      </c>
      <c r="C1373" s="39">
        <f t="shared" si="0"/>
        <v>113</v>
      </c>
      <c r="D1373" s="39">
        <f t="shared" si="0"/>
        <v>64</v>
      </c>
    </row>
    <row r="1374" spans="1:4" s="39" customFormat="1" x14ac:dyDescent="0.25">
      <c r="A1374" s="39" t="s">
        <v>18</v>
      </c>
      <c r="B1374" s="52">
        <v>45304</v>
      </c>
      <c r="C1374" s="39">
        <f t="shared" si="0"/>
        <v>118</v>
      </c>
      <c r="D1374" s="39">
        <f t="shared" si="0"/>
        <v>99</v>
      </c>
    </row>
    <row r="1375" spans="1:4" s="39" customFormat="1" x14ac:dyDescent="0.25">
      <c r="A1375" s="39" t="s">
        <v>18</v>
      </c>
      <c r="B1375" s="52">
        <v>45305</v>
      </c>
      <c r="C1375" s="39">
        <f t="shared" si="0"/>
        <v>151</v>
      </c>
      <c r="D1375" s="39">
        <f t="shared" si="0"/>
        <v>67</v>
      </c>
    </row>
    <row r="1376" spans="1:4" s="39" customFormat="1" x14ac:dyDescent="0.25">
      <c r="A1376" s="39" t="s">
        <v>18</v>
      </c>
      <c r="B1376" s="52">
        <v>45306</v>
      </c>
      <c r="C1376" s="39">
        <f t="shared" si="0"/>
        <v>135</v>
      </c>
      <c r="D1376" s="39">
        <f t="shared" si="0"/>
        <v>68</v>
      </c>
    </row>
    <row r="1377" spans="1:4" s="39" customFormat="1" x14ac:dyDescent="0.25">
      <c r="A1377" s="39" t="s">
        <v>18</v>
      </c>
      <c r="B1377" s="52">
        <v>45307</v>
      </c>
      <c r="C1377" s="39">
        <f t="shared" si="0"/>
        <v>147</v>
      </c>
      <c r="D1377" s="39">
        <f t="shared" si="0"/>
        <v>70</v>
      </c>
    </row>
    <row r="1378" spans="1:4" s="39" customFormat="1" x14ac:dyDescent="0.25">
      <c r="A1378" s="39" t="s">
        <v>18</v>
      </c>
      <c r="B1378" s="52">
        <v>45308</v>
      </c>
      <c r="C1378" s="39">
        <f t="shared" si="0"/>
        <v>136</v>
      </c>
      <c r="D1378" s="39">
        <f t="shared" si="0"/>
        <v>85</v>
      </c>
    </row>
    <row r="1379" spans="1:4" s="39" customFormat="1" x14ac:dyDescent="0.25">
      <c r="A1379" s="39" t="s">
        <v>18</v>
      </c>
      <c r="B1379" s="52">
        <v>45309</v>
      </c>
      <c r="C1379" s="39">
        <f t="shared" si="0"/>
        <v>131</v>
      </c>
      <c r="D1379" s="39">
        <f t="shared" si="0"/>
        <v>83</v>
      </c>
    </row>
    <row r="1380" spans="1:4" s="39" customFormat="1" x14ac:dyDescent="0.25">
      <c r="A1380" s="39" t="s">
        <v>18</v>
      </c>
      <c r="B1380" s="52">
        <v>45310</v>
      </c>
      <c r="C1380" s="39">
        <f t="shared" si="0"/>
        <v>129</v>
      </c>
      <c r="D1380" s="39">
        <f t="shared" si="0"/>
        <v>65</v>
      </c>
    </row>
    <row r="1381" spans="1:4" s="39" customFormat="1" x14ac:dyDescent="0.25">
      <c r="A1381" s="39" t="s">
        <v>18</v>
      </c>
      <c r="B1381" s="52">
        <v>45311</v>
      </c>
      <c r="C1381" s="39">
        <f t="shared" si="0"/>
        <v>129</v>
      </c>
      <c r="D1381" s="39">
        <f t="shared" si="0"/>
        <v>70</v>
      </c>
    </row>
    <row r="1382" spans="1:4" s="39" customFormat="1" x14ac:dyDescent="0.25">
      <c r="A1382" s="39" t="s">
        <v>18</v>
      </c>
      <c r="B1382" s="52">
        <v>45312</v>
      </c>
      <c r="C1382" s="39">
        <f t="shared" si="0"/>
        <v>144</v>
      </c>
      <c r="D1382" s="39">
        <f t="shared" si="0"/>
        <v>61</v>
      </c>
    </row>
    <row r="1383" spans="1:4" s="39" customFormat="1" x14ac:dyDescent="0.25">
      <c r="A1383" s="39" t="s">
        <v>18</v>
      </c>
      <c r="B1383" s="52">
        <v>45313</v>
      </c>
      <c r="C1383" s="39">
        <f t="shared" si="0"/>
        <v>125</v>
      </c>
      <c r="D1383" s="39">
        <f t="shared" si="0"/>
        <v>86</v>
      </c>
    </row>
    <row r="1384" spans="1:4" s="39" customFormat="1" x14ac:dyDescent="0.25">
      <c r="A1384" s="39" t="s">
        <v>18</v>
      </c>
      <c r="B1384" s="52">
        <v>45314</v>
      </c>
      <c r="C1384" s="39">
        <f t="shared" si="0"/>
        <v>134</v>
      </c>
      <c r="D1384" s="39">
        <f t="shared" si="0"/>
        <v>73</v>
      </c>
    </row>
    <row r="1385" spans="1:4" s="39" customFormat="1" x14ac:dyDescent="0.25">
      <c r="A1385" s="39" t="s">
        <v>18</v>
      </c>
      <c r="B1385" s="52">
        <v>45315</v>
      </c>
      <c r="C1385" s="39">
        <f t="shared" si="0"/>
        <v>130</v>
      </c>
      <c r="D1385" s="39">
        <f t="shared" si="0"/>
        <v>71</v>
      </c>
    </row>
    <row r="1386" spans="1:4" s="39" customFormat="1" x14ac:dyDescent="0.25">
      <c r="A1386" s="39" t="s">
        <v>18</v>
      </c>
      <c r="B1386" s="52">
        <v>45316</v>
      </c>
      <c r="C1386" s="39">
        <f t="shared" si="0"/>
        <v>146</v>
      </c>
      <c r="D1386" s="39">
        <f t="shared" si="0"/>
        <v>74</v>
      </c>
    </row>
    <row r="1387" spans="1:4" s="39" customFormat="1" x14ac:dyDescent="0.25">
      <c r="A1387" s="39" t="s">
        <v>18</v>
      </c>
      <c r="B1387" s="52">
        <v>45317</v>
      </c>
      <c r="C1387" s="39">
        <f t="shared" si="0"/>
        <v>134</v>
      </c>
      <c r="D1387" s="39">
        <f t="shared" si="0"/>
        <v>73</v>
      </c>
    </row>
    <row r="1388" spans="1:4" s="39" customFormat="1" x14ac:dyDescent="0.25">
      <c r="A1388" s="39" t="s">
        <v>18</v>
      </c>
      <c r="B1388" s="52">
        <v>45318</v>
      </c>
      <c r="C1388" s="39">
        <f t="shared" si="0"/>
        <v>133</v>
      </c>
      <c r="D1388" s="39">
        <f t="shared" si="0"/>
        <v>82</v>
      </c>
    </row>
    <row r="1389" spans="1:4" s="39" customFormat="1" x14ac:dyDescent="0.25">
      <c r="A1389" s="39" t="s">
        <v>18</v>
      </c>
      <c r="B1389" s="52">
        <v>45319</v>
      </c>
      <c r="C1389" s="39">
        <f t="shared" si="0"/>
        <v>138</v>
      </c>
      <c r="D1389" s="39">
        <f t="shared" si="0"/>
        <v>77</v>
      </c>
    </row>
    <row r="1390" spans="1:4" s="39" customFormat="1" x14ac:dyDescent="0.25">
      <c r="A1390" s="39" t="s">
        <v>18</v>
      </c>
      <c r="B1390" s="52">
        <v>45320</v>
      </c>
      <c r="C1390" s="39">
        <f t="shared" si="0"/>
        <v>128</v>
      </c>
      <c r="D1390" s="39">
        <f t="shared" si="0"/>
        <v>70</v>
      </c>
    </row>
    <row r="1391" spans="1:4" s="39" customFormat="1" x14ac:dyDescent="0.25">
      <c r="A1391" s="39" t="s">
        <v>18</v>
      </c>
      <c r="B1391" s="52">
        <v>45321</v>
      </c>
      <c r="C1391" s="39">
        <f t="shared" si="0"/>
        <v>136</v>
      </c>
      <c r="D1391" s="39">
        <f t="shared" si="0"/>
        <v>59</v>
      </c>
    </row>
    <row r="1392" spans="1:4" s="39" customFormat="1" x14ac:dyDescent="0.25">
      <c r="A1392" s="39" t="s">
        <v>18</v>
      </c>
      <c r="B1392" s="52">
        <v>45322</v>
      </c>
      <c r="C1392" s="39">
        <f t="shared" si="0"/>
        <v>112</v>
      </c>
      <c r="D1392" s="39">
        <f t="shared" si="0"/>
        <v>86</v>
      </c>
    </row>
    <row r="1393" spans="1:4" s="39" customFormat="1" x14ac:dyDescent="0.25">
      <c r="A1393" s="39" t="s">
        <v>18</v>
      </c>
      <c r="B1393" s="52">
        <v>45323</v>
      </c>
      <c r="C1393" s="39">
        <f t="shared" si="0"/>
        <v>122</v>
      </c>
      <c r="D1393" s="39">
        <f t="shared" si="0"/>
        <v>63</v>
      </c>
    </row>
    <row r="1394" spans="1:4" s="39" customFormat="1" x14ac:dyDescent="0.25">
      <c r="A1394" s="39" t="s">
        <v>18</v>
      </c>
      <c r="B1394" s="52">
        <v>45324</v>
      </c>
      <c r="C1394" s="39">
        <f t="shared" si="0"/>
        <v>129</v>
      </c>
      <c r="D1394" s="39">
        <f t="shared" si="0"/>
        <v>76</v>
      </c>
    </row>
    <row r="1395" spans="1:4" s="39" customFormat="1" x14ac:dyDescent="0.25">
      <c r="A1395" s="39" t="s">
        <v>18</v>
      </c>
      <c r="B1395" s="52">
        <v>45325</v>
      </c>
      <c r="C1395" s="39">
        <f t="shared" si="0"/>
        <v>134</v>
      </c>
      <c r="D1395" s="39">
        <f t="shared" si="0"/>
        <v>59</v>
      </c>
    </row>
    <row r="1396" spans="1:4" s="39" customFormat="1" x14ac:dyDescent="0.25">
      <c r="A1396" s="39" t="s">
        <v>18</v>
      </c>
      <c r="B1396" s="52">
        <v>45326</v>
      </c>
      <c r="C1396" s="39">
        <f t="shared" si="0"/>
        <v>128</v>
      </c>
      <c r="D1396" s="39">
        <f t="shared" si="0"/>
        <v>61</v>
      </c>
    </row>
    <row r="1397" spans="1:4" s="39" customFormat="1" x14ac:dyDescent="0.25">
      <c r="A1397" s="39" t="s">
        <v>18</v>
      </c>
      <c r="B1397" s="52">
        <v>45327</v>
      </c>
      <c r="C1397" s="39">
        <f t="shared" si="0"/>
        <v>148</v>
      </c>
      <c r="D1397" s="39">
        <f t="shared" si="0"/>
        <v>68</v>
      </c>
    </row>
    <row r="1398" spans="1:4" s="39" customFormat="1" x14ac:dyDescent="0.25">
      <c r="A1398" s="39" t="s">
        <v>18</v>
      </c>
      <c r="B1398" s="52">
        <v>45328</v>
      </c>
      <c r="C1398" s="39">
        <f t="shared" si="0"/>
        <v>137</v>
      </c>
      <c r="D1398" s="39">
        <f t="shared" si="0"/>
        <v>50</v>
      </c>
    </row>
    <row r="1399" spans="1:4" s="39" customFormat="1" x14ac:dyDescent="0.25">
      <c r="A1399" s="39" t="s">
        <v>18</v>
      </c>
      <c r="B1399" s="52">
        <v>45329</v>
      </c>
      <c r="C1399" s="39">
        <f t="shared" si="0"/>
        <v>117</v>
      </c>
      <c r="D1399" s="39">
        <f t="shared" si="0"/>
        <v>86</v>
      </c>
    </row>
    <row r="1400" spans="1:4" s="39" customFormat="1" x14ac:dyDescent="0.25">
      <c r="A1400" s="39" t="s">
        <v>18</v>
      </c>
      <c r="B1400" s="52">
        <v>45330</v>
      </c>
      <c r="C1400" s="39">
        <f t="shared" si="0"/>
        <v>144</v>
      </c>
      <c r="D1400" s="39">
        <f t="shared" si="0"/>
        <v>82</v>
      </c>
    </row>
    <row r="1401" spans="1:4" s="39" customFormat="1" x14ac:dyDescent="0.25">
      <c r="A1401" s="39" t="s">
        <v>18</v>
      </c>
      <c r="B1401" s="52">
        <v>45331</v>
      </c>
      <c r="C1401" s="39">
        <f t="shared" si="0"/>
        <v>141</v>
      </c>
      <c r="D1401" s="39">
        <f t="shared" si="0"/>
        <v>78</v>
      </c>
    </row>
    <row r="1402" spans="1:4" s="39" customFormat="1" x14ac:dyDescent="0.25">
      <c r="A1402" s="39" t="s">
        <v>18</v>
      </c>
      <c r="B1402" s="52">
        <v>45332</v>
      </c>
      <c r="C1402" s="39">
        <f t="shared" si="0"/>
        <v>145</v>
      </c>
      <c r="D1402" s="39">
        <f t="shared" si="0"/>
        <v>74</v>
      </c>
    </row>
    <row r="1403" spans="1:4" s="39" customFormat="1" x14ac:dyDescent="0.25">
      <c r="A1403" s="39" t="s">
        <v>18</v>
      </c>
      <c r="B1403" s="52">
        <v>45333</v>
      </c>
      <c r="C1403" s="39">
        <f t="shared" si="0"/>
        <v>123</v>
      </c>
      <c r="D1403" s="39">
        <f t="shared" si="0"/>
        <v>63</v>
      </c>
    </row>
    <row r="1404" spans="1:4" s="39" customFormat="1" x14ac:dyDescent="0.25">
      <c r="A1404" s="39" t="s">
        <v>18</v>
      </c>
      <c r="B1404" s="52">
        <v>45334</v>
      </c>
      <c r="C1404" s="39">
        <f t="shared" si="0"/>
        <v>125</v>
      </c>
      <c r="D1404" s="39">
        <f t="shared" si="0"/>
        <v>80</v>
      </c>
    </row>
    <row r="1405" spans="1:4" s="39" customFormat="1" x14ac:dyDescent="0.25">
      <c r="A1405" s="39" t="s">
        <v>18</v>
      </c>
      <c r="B1405" s="52">
        <v>45335</v>
      </c>
      <c r="C1405" s="39">
        <f t="shared" si="0"/>
        <v>137</v>
      </c>
      <c r="D1405" s="39">
        <f t="shared" si="0"/>
        <v>80</v>
      </c>
    </row>
    <row r="1406" spans="1:4" s="39" customFormat="1" x14ac:dyDescent="0.25">
      <c r="A1406" s="39" t="s">
        <v>18</v>
      </c>
      <c r="B1406" s="52">
        <v>45336</v>
      </c>
      <c r="C1406" s="39">
        <f t="shared" si="0"/>
        <v>134</v>
      </c>
      <c r="D1406" s="39">
        <f t="shared" si="0"/>
        <v>98</v>
      </c>
    </row>
    <row r="1407" spans="1:4" s="39" customFormat="1" x14ac:dyDescent="0.25">
      <c r="A1407" s="39" t="s">
        <v>18</v>
      </c>
      <c r="B1407" s="52">
        <v>45337</v>
      </c>
      <c r="C1407" s="39">
        <f t="shared" si="0"/>
        <v>130</v>
      </c>
      <c r="D1407" s="39">
        <f t="shared" si="0"/>
        <v>78</v>
      </c>
    </row>
    <row r="1408" spans="1:4" s="39" customFormat="1" x14ac:dyDescent="0.25">
      <c r="A1408" s="39" t="s">
        <v>18</v>
      </c>
      <c r="B1408" s="52">
        <v>45338</v>
      </c>
      <c r="C1408" s="39">
        <f t="shared" si="0"/>
        <v>133</v>
      </c>
      <c r="D1408" s="39">
        <f t="shared" si="0"/>
        <v>65</v>
      </c>
    </row>
    <row r="1409" spans="1:4" s="39" customFormat="1" x14ac:dyDescent="0.25">
      <c r="A1409" s="39" t="s">
        <v>18</v>
      </c>
      <c r="B1409" s="52">
        <v>45339</v>
      </c>
      <c r="C1409" s="39">
        <f t="shared" si="0"/>
        <v>141</v>
      </c>
      <c r="D1409" s="39">
        <f t="shared" si="0"/>
        <v>101</v>
      </c>
    </row>
    <row r="1410" spans="1:4" s="39" customFormat="1" x14ac:dyDescent="0.25">
      <c r="A1410" s="39" t="s">
        <v>18</v>
      </c>
      <c r="B1410" s="52">
        <v>45340</v>
      </c>
      <c r="C1410" s="39">
        <f t="shared" si="0"/>
        <v>123</v>
      </c>
      <c r="D1410" s="39">
        <f t="shared" si="0"/>
        <v>99</v>
      </c>
    </row>
    <row r="1411" spans="1:4" s="39" customFormat="1" x14ac:dyDescent="0.25">
      <c r="A1411" s="39" t="s">
        <v>18</v>
      </c>
      <c r="B1411" s="52">
        <v>45341</v>
      </c>
      <c r="C1411" s="39">
        <f t="shared" si="0"/>
        <v>143</v>
      </c>
      <c r="D1411" s="39">
        <f t="shared" si="0"/>
        <v>88</v>
      </c>
    </row>
    <row r="1412" spans="1:4" s="39" customFormat="1" x14ac:dyDescent="0.25">
      <c r="A1412" s="39" t="s">
        <v>18</v>
      </c>
      <c r="B1412" s="52">
        <v>45342</v>
      </c>
      <c r="C1412" s="39">
        <f t="shared" si="0"/>
        <v>118</v>
      </c>
      <c r="D1412" s="39">
        <f t="shared" si="0"/>
        <v>88</v>
      </c>
    </row>
    <row r="1413" spans="1:4" s="39" customFormat="1" x14ac:dyDescent="0.25">
      <c r="A1413" s="39" t="s">
        <v>18</v>
      </c>
      <c r="B1413" s="52">
        <v>45343</v>
      </c>
      <c r="C1413" s="39">
        <f t="shared" si="0"/>
        <v>141</v>
      </c>
      <c r="D1413" s="39">
        <f t="shared" si="0"/>
        <v>77</v>
      </c>
    </row>
    <row r="1414" spans="1:4" s="39" customFormat="1" x14ac:dyDescent="0.25">
      <c r="A1414" s="39" t="s">
        <v>18</v>
      </c>
      <c r="B1414" s="52">
        <v>45344</v>
      </c>
      <c r="C1414" s="39">
        <f t="shared" si="0"/>
        <v>121</v>
      </c>
      <c r="D1414" s="39">
        <f t="shared" si="0"/>
        <v>73</v>
      </c>
    </row>
    <row r="1415" spans="1:4" s="39" customFormat="1" x14ac:dyDescent="0.25">
      <c r="A1415" s="39" t="s">
        <v>18</v>
      </c>
      <c r="B1415" s="52">
        <v>45345</v>
      </c>
      <c r="C1415" s="39">
        <f t="shared" si="0"/>
        <v>113</v>
      </c>
      <c r="D1415" s="39">
        <f t="shared" si="0"/>
        <v>69</v>
      </c>
    </row>
    <row r="1416" spans="1:4" s="39" customFormat="1" x14ac:dyDescent="0.25">
      <c r="A1416" s="39" t="s">
        <v>18</v>
      </c>
      <c r="B1416" s="52">
        <v>45346</v>
      </c>
      <c r="C1416" s="39">
        <f t="shared" si="0"/>
        <v>128</v>
      </c>
      <c r="D1416" s="39">
        <f t="shared" si="0"/>
        <v>87</v>
      </c>
    </row>
    <row r="1417" spans="1:4" s="39" customFormat="1" x14ac:dyDescent="0.25">
      <c r="A1417" s="39" t="s">
        <v>18</v>
      </c>
      <c r="B1417" s="52">
        <v>45347</v>
      </c>
      <c r="C1417" s="39">
        <f t="shared" si="0"/>
        <v>138</v>
      </c>
      <c r="D1417" s="39">
        <f t="shared" si="0"/>
        <v>47</v>
      </c>
    </row>
    <row r="1418" spans="1:4" s="39" customFormat="1" x14ac:dyDescent="0.25">
      <c r="A1418" s="39" t="s">
        <v>18</v>
      </c>
      <c r="B1418" s="52">
        <v>45348</v>
      </c>
      <c r="C1418" s="39">
        <f t="shared" si="0"/>
        <v>116</v>
      </c>
      <c r="D1418" s="39">
        <f t="shared" si="0"/>
        <v>78</v>
      </c>
    </row>
    <row r="1419" spans="1:4" s="39" customFormat="1" x14ac:dyDescent="0.25">
      <c r="A1419" s="39" t="s">
        <v>18</v>
      </c>
      <c r="B1419" s="52">
        <v>45349</v>
      </c>
      <c r="C1419" s="39">
        <f t="shared" si="0"/>
        <v>150</v>
      </c>
      <c r="D1419" s="39">
        <f t="shared" si="0"/>
        <v>72</v>
      </c>
    </row>
    <row r="1420" spans="1:4" s="39" customFormat="1" x14ac:dyDescent="0.25">
      <c r="A1420" s="39" t="s">
        <v>18</v>
      </c>
      <c r="B1420" s="52">
        <v>45350</v>
      </c>
      <c r="C1420" s="39">
        <f t="shared" si="0"/>
        <v>119</v>
      </c>
      <c r="D1420" s="39">
        <f t="shared" si="0"/>
        <v>87</v>
      </c>
    </row>
    <row r="1421" spans="1:4" s="39" customFormat="1" x14ac:dyDescent="0.25">
      <c r="A1421" s="39" t="s">
        <v>18</v>
      </c>
      <c r="B1421" s="52">
        <v>45352</v>
      </c>
      <c r="C1421" s="39">
        <f t="shared" si="0"/>
        <v>145</v>
      </c>
      <c r="D1421" s="39">
        <f t="shared" si="0"/>
        <v>76</v>
      </c>
    </row>
    <row r="1422" spans="1:4" s="39" customFormat="1" x14ac:dyDescent="0.25">
      <c r="A1422" s="39" t="s">
        <v>18</v>
      </c>
      <c r="B1422" s="52">
        <v>45353</v>
      </c>
      <c r="C1422" s="39">
        <f t="shared" si="0"/>
        <v>127</v>
      </c>
      <c r="D1422" s="39">
        <f t="shared" si="0"/>
        <v>91</v>
      </c>
    </row>
    <row r="1423" spans="1:4" s="39" customFormat="1" x14ac:dyDescent="0.25">
      <c r="A1423" s="39" t="s">
        <v>18</v>
      </c>
      <c r="B1423" s="52">
        <v>45354</v>
      </c>
      <c r="C1423" s="39">
        <f t="shared" si="0"/>
        <v>130</v>
      </c>
      <c r="D1423" s="39">
        <f t="shared" si="0"/>
        <v>68</v>
      </c>
    </row>
    <row r="1424" spans="1:4" s="39" customFormat="1" x14ac:dyDescent="0.25">
      <c r="A1424" s="39" t="s">
        <v>18</v>
      </c>
      <c r="B1424" s="52">
        <v>45355</v>
      </c>
      <c r="C1424" s="39">
        <f t="shared" si="0"/>
        <v>126</v>
      </c>
      <c r="D1424" s="39">
        <f t="shared" si="0"/>
        <v>90</v>
      </c>
    </row>
    <row r="1425" spans="1:4" s="39" customFormat="1" x14ac:dyDescent="0.25">
      <c r="A1425" s="39" t="s">
        <v>18</v>
      </c>
      <c r="B1425" s="52">
        <v>45356</v>
      </c>
      <c r="C1425" s="39">
        <f t="shared" si="0"/>
        <v>119</v>
      </c>
      <c r="D1425" s="39">
        <f t="shared" si="0"/>
        <v>59</v>
      </c>
    </row>
    <row r="1426" spans="1:4" s="39" customFormat="1" x14ac:dyDescent="0.25">
      <c r="A1426" s="39" t="s">
        <v>18</v>
      </c>
      <c r="B1426" s="52">
        <v>45357</v>
      </c>
      <c r="C1426" s="39">
        <f t="shared" si="0"/>
        <v>115</v>
      </c>
      <c r="D1426" s="39">
        <f t="shared" si="0"/>
        <v>70</v>
      </c>
    </row>
    <row r="1427" spans="1:4" s="39" customFormat="1" x14ac:dyDescent="0.25">
      <c r="A1427" s="39" t="s">
        <v>18</v>
      </c>
      <c r="B1427" s="52">
        <v>45358</v>
      </c>
      <c r="C1427" s="39">
        <f t="shared" ref="C1427:D1490" si="1">SUMIFS(C$342:C$1361,$B$342:$B$1361,$B1427)</f>
        <v>128</v>
      </c>
      <c r="D1427" s="39">
        <f t="shared" si="1"/>
        <v>78</v>
      </c>
    </row>
    <row r="1428" spans="1:4" s="39" customFormat="1" x14ac:dyDescent="0.25">
      <c r="A1428" s="39" t="s">
        <v>18</v>
      </c>
      <c r="B1428" s="52">
        <v>45359</v>
      </c>
      <c r="C1428" s="39">
        <f t="shared" si="1"/>
        <v>135</v>
      </c>
      <c r="D1428" s="39">
        <f t="shared" si="1"/>
        <v>76</v>
      </c>
    </row>
    <row r="1429" spans="1:4" s="39" customFormat="1" x14ac:dyDescent="0.25">
      <c r="A1429" s="39" t="s">
        <v>18</v>
      </c>
      <c r="B1429" s="52">
        <v>45360</v>
      </c>
      <c r="C1429" s="39">
        <f t="shared" si="1"/>
        <v>123</v>
      </c>
      <c r="D1429" s="39">
        <f t="shared" si="1"/>
        <v>64</v>
      </c>
    </row>
    <row r="1430" spans="1:4" s="39" customFormat="1" x14ac:dyDescent="0.25">
      <c r="A1430" s="39" t="s">
        <v>18</v>
      </c>
      <c r="B1430" s="52">
        <v>45361</v>
      </c>
      <c r="C1430" s="39">
        <f t="shared" si="1"/>
        <v>124</v>
      </c>
      <c r="D1430" s="39">
        <f t="shared" si="1"/>
        <v>79</v>
      </c>
    </row>
    <row r="1431" spans="1:4" s="39" customFormat="1" x14ac:dyDescent="0.25">
      <c r="A1431" s="39" t="s">
        <v>18</v>
      </c>
      <c r="B1431" s="52">
        <v>45362</v>
      </c>
      <c r="C1431" s="39">
        <f t="shared" si="1"/>
        <v>145</v>
      </c>
      <c r="D1431" s="39">
        <f t="shared" si="1"/>
        <v>80</v>
      </c>
    </row>
    <row r="1432" spans="1:4" s="39" customFormat="1" x14ac:dyDescent="0.25">
      <c r="A1432" s="39" t="s">
        <v>18</v>
      </c>
      <c r="B1432" s="52">
        <v>45363</v>
      </c>
      <c r="C1432" s="39">
        <f t="shared" si="1"/>
        <v>135</v>
      </c>
      <c r="D1432" s="39">
        <f t="shared" si="1"/>
        <v>79</v>
      </c>
    </row>
    <row r="1433" spans="1:4" s="39" customFormat="1" x14ac:dyDescent="0.25">
      <c r="A1433" s="39" t="s">
        <v>18</v>
      </c>
      <c r="B1433" s="52">
        <v>45364</v>
      </c>
      <c r="C1433" s="39">
        <f t="shared" si="1"/>
        <v>125</v>
      </c>
      <c r="D1433" s="39">
        <f t="shared" si="1"/>
        <v>73</v>
      </c>
    </row>
    <row r="1434" spans="1:4" s="39" customFormat="1" x14ac:dyDescent="0.25">
      <c r="A1434" s="39" t="s">
        <v>18</v>
      </c>
      <c r="B1434" s="52">
        <v>45365</v>
      </c>
      <c r="C1434" s="39">
        <f t="shared" si="1"/>
        <v>118</v>
      </c>
      <c r="D1434" s="39">
        <f t="shared" si="1"/>
        <v>90</v>
      </c>
    </row>
    <row r="1435" spans="1:4" s="39" customFormat="1" x14ac:dyDescent="0.25">
      <c r="A1435" s="39" t="s">
        <v>18</v>
      </c>
      <c r="B1435" s="52">
        <v>45366</v>
      </c>
      <c r="C1435" s="39">
        <f t="shared" si="1"/>
        <v>117</v>
      </c>
      <c r="D1435" s="39">
        <f t="shared" si="1"/>
        <v>57</v>
      </c>
    </row>
    <row r="1436" spans="1:4" s="39" customFormat="1" x14ac:dyDescent="0.25">
      <c r="A1436" s="39" t="s">
        <v>18</v>
      </c>
      <c r="B1436" s="52">
        <v>45367</v>
      </c>
      <c r="C1436" s="39">
        <f t="shared" si="1"/>
        <v>145</v>
      </c>
      <c r="D1436" s="39">
        <f t="shared" si="1"/>
        <v>69</v>
      </c>
    </row>
    <row r="1437" spans="1:4" s="39" customFormat="1" x14ac:dyDescent="0.25">
      <c r="A1437" s="39" t="s">
        <v>18</v>
      </c>
      <c r="B1437" s="52">
        <v>45368</v>
      </c>
      <c r="C1437" s="39">
        <f t="shared" si="1"/>
        <v>149</v>
      </c>
      <c r="D1437" s="39">
        <f t="shared" si="1"/>
        <v>80</v>
      </c>
    </row>
    <row r="1438" spans="1:4" s="39" customFormat="1" x14ac:dyDescent="0.25">
      <c r="A1438" s="39" t="s">
        <v>18</v>
      </c>
      <c r="B1438" s="52">
        <v>45369</v>
      </c>
      <c r="C1438" s="39">
        <f t="shared" si="1"/>
        <v>123</v>
      </c>
      <c r="D1438" s="39">
        <f t="shared" si="1"/>
        <v>79</v>
      </c>
    </row>
    <row r="1439" spans="1:4" s="39" customFormat="1" x14ac:dyDescent="0.25">
      <c r="A1439" s="39" t="s">
        <v>18</v>
      </c>
      <c r="B1439" s="52">
        <v>45370</v>
      </c>
      <c r="C1439" s="39">
        <f t="shared" si="1"/>
        <v>125</v>
      </c>
      <c r="D1439" s="39">
        <f t="shared" si="1"/>
        <v>59</v>
      </c>
    </row>
    <row r="1440" spans="1:4" s="39" customFormat="1" x14ac:dyDescent="0.25">
      <c r="A1440" s="39" t="s">
        <v>18</v>
      </c>
      <c r="B1440" s="52">
        <v>45371</v>
      </c>
      <c r="C1440" s="39">
        <f t="shared" si="1"/>
        <v>126</v>
      </c>
      <c r="D1440" s="39">
        <f t="shared" si="1"/>
        <v>80</v>
      </c>
    </row>
    <row r="1441" spans="1:4" s="39" customFormat="1" x14ac:dyDescent="0.25">
      <c r="A1441" s="39" t="s">
        <v>18</v>
      </c>
      <c r="B1441" s="52">
        <v>45372</v>
      </c>
      <c r="C1441" s="39">
        <f t="shared" si="1"/>
        <v>113</v>
      </c>
      <c r="D1441" s="39">
        <f t="shared" si="1"/>
        <v>68</v>
      </c>
    </row>
    <row r="1442" spans="1:4" s="39" customFormat="1" x14ac:dyDescent="0.25">
      <c r="A1442" s="39" t="s">
        <v>18</v>
      </c>
      <c r="B1442" s="52">
        <v>45373</v>
      </c>
      <c r="C1442" s="39">
        <f t="shared" si="1"/>
        <v>138</v>
      </c>
      <c r="D1442" s="39">
        <f t="shared" si="1"/>
        <v>54</v>
      </c>
    </row>
    <row r="1443" spans="1:4" s="39" customFormat="1" x14ac:dyDescent="0.25">
      <c r="A1443" s="39" t="s">
        <v>18</v>
      </c>
      <c r="B1443" s="52">
        <v>45374</v>
      </c>
      <c r="C1443" s="39">
        <f t="shared" si="1"/>
        <v>110</v>
      </c>
      <c r="D1443" s="39">
        <f t="shared" si="1"/>
        <v>79</v>
      </c>
    </row>
    <row r="1444" spans="1:4" s="39" customFormat="1" x14ac:dyDescent="0.25">
      <c r="A1444" s="39" t="s">
        <v>18</v>
      </c>
      <c r="B1444" s="52">
        <v>45375</v>
      </c>
      <c r="C1444" s="39">
        <f t="shared" si="1"/>
        <v>135</v>
      </c>
      <c r="D1444" s="39">
        <f t="shared" si="1"/>
        <v>87</v>
      </c>
    </row>
    <row r="1445" spans="1:4" s="39" customFormat="1" x14ac:dyDescent="0.25">
      <c r="A1445" s="39" t="s">
        <v>18</v>
      </c>
      <c r="B1445" s="52">
        <v>45376</v>
      </c>
      <c r="C1445" s="39">
        <f t="shared" si="1"/>
        <v>140</v>
      </c>
      <c r="D1445" s="39">
        <f t="shared" si="1"/>
        <v>98</v>
      </c>
    </row>
    <row r="1446" spans="1:4" s="39" customFormat="1" x14ac:dyDescent="0.25">
      <c r="A1446" s="39" t="s">
        <v>18</v>
      </c>
      <c r="B1446" s="52">
        <v>45377</v>
      </c>
      <c r="C1446" s="39">
        <f t="shared" si="1"/>
        <v>145</v>
      </c>
      <c r="D1446" s="39">
        <f t="shared" si="1"/>
        <v>69</v>
      </c>
    </row>
    <row r="1447" spans="1:4" s="39" customFormat="1" x14ac:dyDescent="0.25">
      <c r="A1447" s="39" t="s">
        <v>18</v>
      </c>
      <c r="B1447" s="52">
        <v>45378</v>
      </c>
      <c r="C1447" s="39">
        <f t="shared" si="1"/>
        <v>121</v>
      </c>
      <c r="D1447" s="39">
        <f t="shared" si="1"/>
        <v>68</v>
      </c>
    </row>
    <row r="1448" spans="1:4" s="39" customFormat="1" x14ac:dyDescent="0.25">
      <c r="A1448" s="39" t="s">
        <v>18</v>
      </c>
      <c r="B1448" s="52">
        <v>45379</v>
      </c>
      <c r="C1448" s="39">
        <f t="shared" si="1"/>
        <v>118</v>
      </c>
      <c r="D1448" s="39">
        <f t="shared" si="1"/>
        <v>83</v>
      </c>
    </row>
    <row r="1449" spans="1:4" s="39" customFormat="1" x14ac:dyDescent="0.25">
      <c r="A1449" s="39" t="s">
        <v>18</v>
      </c>
      <c r="B1449" s="52">
        <v>45380</v>
      </c>
      <c r="C1449" s="39">
        <f t="shared" si="1"/>
        <v>128</v>
      </c>
      <c r="D1449" s="39">
        <f t="shared" si="1"/>
        <v>84</v>
      </c>
    </row>
    <row r="1450" spans="1:4" s="39" customFormat="1" x14ac:dyDescent="0.25">
      <c r="A1450" s="39" t="s">
        <v>18</v>
      </c>
      <c r="B1450" s="52">
        <v>45381</v>
      </c>
      <c r="C1450" s="39">
        <f t="shared" si="1"/>
        <v>123</v>
      </c>
      <c r="D1450" s="39">
        <f t="shared" si="1"/>
        <v>83</v>
      </c>
    </row>
    <row r="1451" spans="1:4" s="39" customFormat="1" x14ac:dyDescent="0.25">
      <c r="A1451" s="39" t="s">
        <v>18</v>
      </c>
      <c r="B1451" s="52">
        <v>45382</v>
      </c>
      <c r="C1451" s="39">
        <f t="shared" si="1"/>
        <v>115</v>
      </c>
      <c r="D1451" s="39">
        <f t="shared" si="1"/>
        <v>76</v>
      </c>
    </row>
    <row r="1452" spans="1:4" s="39" customFormat="1" x14ac:dyDescent="0.25">
      <c r="A1452" s="39" t="s">
        <v>18</v>
      </c>
      <c r="B1452" s="52">
        <v>45383</v>
      </c>
      <c r="C1452" s="39">
        <f t="shared" si="1"/>
        <v>142</v>
      </c>
      <c r="D1452" s="39">
        <f t="shared" si="1"/>
        <v>64</v>
      </c>
    </row>
    <row r="1453" spans="1:4" s="39" customFormat="1" x14ac:dyDescent="0.25">
      <c r="A1453" s="39" t="s">
        <v>18</v>
      </c>
      <c r="B1453" s="52">
        <v>45384</v>
      </c>
      <c r="C1453" s="39">
        <f t="shared" si="1"/>
        <v>134</v>
      </c>
      <c r="D1453" s="39">
        <f t="shared" si="1"/>
        <v>79</v>
      </c>
    </row>
    <row r="1454" spans="1:4" s="39" customFormat="1" x14ac:dyDescent="0.25">
      <c r="A1454" s="39" t="s">
        <v>18</v>
      </c>
      <c r="B1454" s="52">
        <v>45385</v>
      </c>
      <c r="C1454" s="39">
        <f t="shared" si="1"/>
        <v>140</v>
      </c>
      <c r="D1454" s="39">
        <f t="shared" si="1"/>
        <v>71</v>
      </c>
    </row>
    <row r="1455" spans="1:4" s="39" customFormat="1" x14ac:dyDescent="0.25">
      <c r="A1455" s="39" t="s">
        <v>18</v>
      </c>
      <c r="B1455" s="52">
        <v>45386</v>
      </c>
      <c r="C1455" s="39">
        <f t="shared" si="1"/>
        <v>132</v>
      </c>
      <c r="D1455" s="39">
        <f t="shared" si="1"/>
        <v>71</v>
      </c>
    </row>
    <row r="1456" spans="1:4" s="39" customFormat="1" x14ac:dyDescent="0.25">
      <c r="A1456" s="39" t="s">
        <v>18</v>
      </c>
      <c r="B1456" s="52">
        <v>45387</v>
      </c>
      <c r="C1456" s="39">
        <f t="shared" si="1"/>
        <v>123</v>
      </c>
      <c r="D1456" s="39">
        <f t="shared" si="1"/>
        <v>77</v>
      </c>
    </row>
    <row r="1457" spans="1:4" s="39" customFormat="1" x14ac:dyDescent="0.25">
      <c r="A1457" s="39" t="s">
        <v>18</v>
      </c>
      <c r="B1457" s="52">
        <v>45388</v>
      </c>
      <c r="C1457" s="39">
        <f t="shared" si="1"/>
        <v>138</v>
      </c>
      <c r="D1457" s="39">
        <f t="shared" si="1"/>
        <v>71</v>
      </c>
    </row>
    <row r="1458" spans="1:4" s="39" customFormat="1" x14ac:dyDescent="0.25">
      <c r="A1458" s="39" t="s">
        <v>18</v>
      </c>
      <c r="B1458" s="52">
        <v>45389</v>
      </c>
      <c r="C1458" s="39">
        <f t="shared" si="1"/>
        <v>120</v>
      </c>
      <c r="D1458" s="39">
        <f t="shared" si="1"/>
        <v>67</v>
      </c>
    </row>
    <row r="1459" spans="1:4" s="39" customFormat="1" x14ac:dyDescent="0.25">
      <c r="A1459" s="39" t="s">
        <v>18</v>
      </c>
      <c r="B1459" s="52">
        <v>45390</v>
      </c>
      <c r="C1459" s="39">
        <f t="shared" si="1"/>
        <v>118</v>
      </c>
      <c r="D1459" s="39">
        <f t="shared" si="1"/>
        <v>85</v>
      </c>
    </row>
    <row r="1460" spans="1:4" s="39" customFormat="1" x14ac:dyDescent="0.25">
      <c r="A1460" s="39" t="s">
        <v>18</v>
      </c>
      <c r="B1460" s="52">
        <v>45391</v>
      </c>
      <c r="C1460" s="39">
        <f t="shared" si="1"/>
        <v>141</v>
      </c>
      <c r="D1460" s="39">
        <f t="shared" si="1"/>
        <v>81</v>
      </c>
    </row>
    <row r="1461" spans="1:4" s="39" customFormat="1" x14ac:dyDescent="0.25">
      <c r="A1461" s="39" t="s">
        <v>18</v>
      </c>
      <c r="B1461" s="52">
        <v>45392</v>
      </c>
      <c r="C1461" s="39">
        <f t="shared" si="1"/>
        <v>130</v>
      </c>
      <c r="D1461" s="39">
        <f t="shared" si="1"/>
        <v>82</v>
      </c>
    </row>
    <row r="1462" spans="1:4" s="39" customFormat="1" x14ac:dyDescent="0.25">
      <c r="A1462" s="39" t="s">
        <v>18</v>
      </c>
      <c r="B1462" s="52">
        <v>45393</v>
      </c>
      <c r="C1462" s="39">
        <f t="shared" si="1"/>
        <v>133</v>
      </c>
      <c r="D1462" s="39">
        <f t="shared" si="1"/>
        <v>77</v>
      </c>
    </row>
    <row r="1463" spans="1:4" s="39" customFormat="1" x14ac:dyDescent="0.25">
      <c r="A1463" s="39" t="s">
        <v>18</v>
      </c>
      <c r="B1463" s="52">
        <v>45394</v>
      </c>
      <c r="C1463" s="39">
        <f t="shared" si="1"/>
        <v>136</v>
      </c>
      <c r="D1463" s="39">
        <f t="shared" si="1"/>
        <v>85</v>
      </c>
    </row>
    <row r="1464" spans="1:4" s="39" customFormat="1" x14ac:dyDescent="0.25">
      <c r="A1464" s="39" t="s">
        <v>18</v>
      </c>
      <c r="B1464" s="52">
        <v>45395</v>
      </c>
      <c r="C1464" s="39">
        <f t="shared" si="1"/>
        <v>131</v>
      </c>
      <c r="D1464" s="39">
        <f t="shared" si="1"/>
        <v>83</v>
      </c>
    </row>
    <row r="1465" spans="1:4" s="39" customFormat="1" x14ac:dyDescent="0.25">
      <c r="A1465" s="39" t="s">
        <v>18</v>
      </c>
      <c r="B1465" s="52">
        <v>45396</v>
      </c>
      <c r="C1465" s="39">
        <f t="shared" si="1"/>
        <v>107</v>
      </c>
      <c r="D1465" s="39">
        <f t="shared" si="1"/>
        <v>66</v>
      </c>
    </row>
    <row r="1466" spans="1:4" s="39" customFormat="1" x14ac:dyDescent="0.25">
      <c r="A1466" s="39" t="s">
        <v>18</v>
      </c>
      <c r="B1466" s="52">
        <v>45397</v>
      </c>
      <c r="C1466" s="39">
        <f t="shared" si="1"/>
        <v>128</v>
      </c>
      <c r="D1466" s="39">
        <f t="shared" si="1"/>
        <v>87</v>
      </c>
    </row>
    <row r="1467" spans="1:4" s="39" customFormat="1" x14ac:dyDescent="0.25">
      <c r="A1467" s="39" t="s">
        <v>18</v>
      </c>
      <c r="B1467" s="52">
        <v>45398</v>
      </c>
      <c r="C1467" s="39">
        <f t="shared" si="1"/>
        <v>118</v>
      </c>
      <c r="D1467" s="39">
        <f t="shared" si="1"/>
        <v>72</v>
      </c>
    </row>
    <row r="1468" spans="1:4" s="39" customFormat="1" x14ac:dyDescent="0.25">
      <c r="A1468" s="39" t="s">
        <v>18</v>
      </c>
      <c r="B1468" s="52">
        <v>45399</v>
      </c>
      <c r="C1468" s="39">
        <f t="shared" si="1"/>
        <v>136</v>
      </c>
      <c r="D1468" s="39">
        <f t="shared" si="1"/>
        <v>60</v>
      </c>
    </row>
    <row r="1469" spans="1:4" s="39" customFormat="1" x14ac:dyDescent="0.25">
      <c r="A1469" s="39" t="s">
        <v>18</v>
      </c>
      <c r="B1469" s="52">
        <v>45400</v>
      </c>
      <c r="C1469" s="39">
        <f t="shared" si="1"/>
        <v>126</v>
      </c>
      <c r="D1469" s="39">
        <f t="shared" si="1"/>
        <v>83</v>
      </c>
    </row>
    <row r="1470" spans="1:4" s="39" customFormat="1" x14ac:dyDescent="0.25">
      <c r="A1470" s="39" t="s">
        <v>18</v>
      </c>
      <c r="B1470" s="52">
        <v>45401</v>
      </c>
      <c r="C1470" s="39">
        <f t="shared" si="1"/>
        <v>125</v>
      </c>
      <c r="D1470" s="39">
        <f t="shared" si="1"/>
        <v>66</v>
      </c>
    </row>
    <row r="1471" spans="1:4" s="39" customFormat="1" x14ac:dyDescent="0.25">
      <c r="A1471" s="39" t="s">
        <v>18</v>
      </c>
      <c r="B1471" s="52">
        <v>45402</v>
      </c>
      <c r="C1471" s="39">
        <f t="shared" si="1"/>
        <v>131</v>
      </c>
      <c r="D1471" s="39">
        <f t="shared" si="1"/>
        <v>85</v>
      </c>
    </row>
    <row r="1472" spans="1:4" s="39" customFormat="1" x14ac:dyDescent="0.25">
      <c r="A1472" s="39" t="s">
        <v>18</v>
      </c>
      <c r="B1472" s="52">
        <v>45403</v>
      </c>
      <c r="C1472" s="39">
        <f t="shared" si="1"/>
        <v>131</v>
      </c>
      <c r="D1472" s="39">
        <f t="shared" si="1"/>
        <v>62</v>
      </c>
    </row>
    <row r="1473" spans="1:4" s="39" customFormat="1" x14ac:dyDescent="0.25">
      <c r="A1473" s="39" t="s">
        <v>18</v>
      </c>
      <c r="B1473" s="52">
        <v>45404</v>
      </c>
      <c r="C1473" s="39">
        <f t="shared" si="1"/>
        <v>115</v>
      </c>
      <c r="D1473" s="39">
        <f t="shared" si="1"/>
        <v>68</v>
      </c>
    </row>
    <row r="1474" spans="1:4" s="39" customFormat="1" x14ac:dyDescent="0.25">
      <c r="A1474" s="39" t="s">
        <v>18</v>
      </c>
      <c r="B1474" s="52">
        <v>45405</v>
      </c>
      <c r="C1474" s="39">
        <f t="shared" si="1"/>
        <v>152</v>
      </c>
      <c r="D1474" s="39">
        <f t="shared" si="1"/>
        <v>85</v>
      </c>
    </row>
    <row r="1475" spans="1:4" s="39" customFormat="1" x14ac:dyDescent="0.25">
      <c r="A1475" s="39" t="s">
        <v>18</v>
      </c>
      <c r="B1475" s="52">
        <v>45406</v>
      </c>
      <c r="C1475" s="39">
        <f t="shared" si="1"/>
        <v>152</v>
      </c>
      <c r="D1475" s="39">
        <f t="shared" si="1"/>
        <v>76</v>
      </c>
    </row>
    <row r="1476" spans="1:4" s="39" customFormat="1" x14ac:dyDescent="0.25">
      <c r="A1476" s="39" t="s">
        <v>18</v>
      </c>
      <c r="B1476" s="52">
        <v>45407</v>
      </c>
      <c r="C1476" s="39">
        <f t="shared" si="1"/>
        <v>131</v>
      </c>
      <c r="D1476" s="39">
        <f t="shared" si="1"/>
        <v>83</v>
      </c>
    </row>
    <row r="1477" spans="1:4" s="39" customFormat="1" x14ac:dyDescent="0.25">
      <c r="A1477" s="39" t="s">
        <v>18</v>
      </c>
      <c r="B1477" s="52">
        <v>45408</v>
      </c>
      <c r="C1477" s="39">
        <f t="shared" si="1"/>
        <v>137</v>
      </c>
      <c r="D1477" s="39">
        <f t="shared" si="1"/>
        <v>96</v>
      </c>
    </row>
    <row r="1478" spans="1:4" s="39" customFormat="1" x14ac:dyDescent="0.25">
      <c r="A1478" s="39" t="s">
        <v>18</v>
      </c>
      <c r="B1478" s="52">
        <v>45409</v>
      </c>
      <c r="C1478" s="39">
        <f t="shared" si="1"/>
        <v>125</v>
      </c>
      <c r="D1478" s="39">
        <f t="shared" si="1"/>
        <v>78</v>
      </c>
    </row>
    <row r="1479" spans="1:4" s="39" customFormat="1" x14ac:dyDescent="0.25">
      <c r="A1479" s="39" t="s">
        <v>18</v>
      </c>
      <c r="B1479" s="52">
        <v>45410</v>
      </c>
      <c r="C1479" s="39">
        <f t="shared" si="1"/>
        <v>117</v>
      </c>
      <c r="D1479" s="39">
        <f t="shared" si="1"/>
        <v>88</v>
      </c>
    </row>
    <row r="1480" spans="1:4" s="39" customFormat="1" x14ac:dyDescent="0.25">
      <c r="A1480" s="39" t="s">
        <v>18</v>
      </c>
      <c r="B1480" s="52">
        <v>45411</v>
      </c>
      <c r="C1480" s="39">
        <f t="shared" si="1"/>
        <v>132</v>
      </c>
      <c r="D1480" s="39">
        <f t="shared" si="1"/>
        <v>68</v>
      </c>
    </row>
    <row r="1481" spans="1:4" s="39" customFormat="1" x14ac:dyDescent="0.25">
      <c r="A1481" s="39" t="s">
        <v>18</v>
      </c>
      <c r="B1481" s="52">
        <v>45412</v>
      </c>
      <c r="C1481" s="39">
        <f t="shared" si="1"/>
        <v>116</v>
      </c>
      <c r="D1481" s="39">
        <f t="shared" si="1"/>
        <v>81</v>
      </c>
    </row>
    <row r="1482" spans="1:4" s="39" customFormat="1" x14ac:dyDescent="0.25">
      <c r="A1482" s="39" t="s">
        <v>18</v>
      </c>
      <c r="B1482" s="52">
        <v>45413</v>
      </c>
      <c r="C1482" s="39">
        <f t="shared" si="1"/>
        <v>141</v>
      </c>
      <c r="D1482" s="39">
        <f t="shared" si="1"/>
        <v>85</v>
      </c>
    </row>
    <row r="1483" spans="1:4" s="39" customFormat="1" x14ac:dyDescent="0.25">
      <c r="A1483" s="39" t="s">
        <v>18</v>
      </c>
      <c r="B1483" s="52">
        <v>45414</v>
      </c>
      <c r="C1483" s="39">
        <f t="shared" si="1"/>
        <v>119</v>
      </c>
      <c r="D1483" s="39">
        <f t="shared" si="1"/>
        <v>55</v>
      </c>
    </row>
    <row r="1484" spans="1:4" s="39" customFormat="1" x14ac:dyDescent="0.25">
      <c r="A1484" s="39" t="s">
        <v>18</v>
      </c>
      <c r="B1484" s="52">
        <v>45415</v>
      </c>
      <c r="C1484" s="39">
        <f t="shared" si="1"/>
        <v>119</v>
      </c>
      <c r="D1484" s="39">
        <f t="shared" si="1"/>
        <v>72</v>
      </c>
    </row>
    <row r="1485" spans="1:4" s="39" customFormat="1" x14ac:dyDescent="0.25">
      <c r="A1485" s="39" t="s">
        <v>18</v>
      </c>
      <c r="B1485" s="52">
        <v>45416</v>
      </c>
      <c r="C1485" s="39">
        <f t="shared" si="1"/>
        <v>127</v>
      </c>
      <c r="D1485" s="39">
        <f t="shared" si="1"/>
        <v>83</v>
      </c>
    </row>
    <row r="1486" spans="1:4" s="39" customFormat="1" x14ac:dyDescent="0.25">
      <c r="A1486" s="39" t="s">
        <v>18</v>
      </c>
      <c r="B1486" s="52">
        <v>45417</v>
      </c>
      <c r="C1486" s="39">
        <f t="shared" si="1"/>
        <v>123</v>
      </c>
      <c r="D1486" s="39">
        <f t="shared" si="1"/>
        <v>63</v>
      </c>
    </row>
    <row r="1487" spans="1:4" s="39" customFormat="1" x14ac:dyDescent="0.25">
      <c r="A1487" s="39" t="s">
        <v>18</v>
      </c>
      <c r="B1487" s="52">
        <v>45418</v>
      </c>
      <c r="C1487" s="39">
        <f t="shared" si="1"/>
        <v>109</v>
      </c>
      <c r="D1487" s="39">
        <f t="shared" si="1"/>
        <v>93</v>
      </c>
    </row>
    <row r="1488" spans="1:4" s="39" customFormat="1" x14ac:dyDescent="0.25">
      <c r="A1488" s="39" t="s">
        <v>18</v>
      </c>
      <c r="B1488" s="52">
        <v>45419</v>
      </c>
      <c r="C1488" s="39">
        <f t="shared" si="1"/>
        <v>132</v>
      </c>
      <c r="D1488" s="39">
        <f t="shared" si="1"/>
        <v>62</v>
      </c>
    </row>
    <row r="1489" spans="1:4" s="39" customFormat="1" x14ac:dyDescent="0.25">
      <c r="A1489" s="39" t="s">
        <v>18</v>
      </c>
      <c r="B1489" s="52">
        <v>45420</v>
      </c>
      <c r="C1489" s="39">
        <f t="shared" si="1"/>
        <v>147</v>
      </c>
      <c r="D1489" s="39">
        <f t="shared" si="1"/>
        <v>85</v>
      </c>
    </row>
    <row r="1490" spans="1:4" s="39" customFormat="1" x14ac:dyDescent="0.25">
      <c r="A1490" s="39" t="s">
        <v>18</v>
      </c>
      <c r="B1490" s="52">
        <v>45421</v>
      </c>
      <c r="C1490" s="39">
        <f t="shared" si="1"/>
        <v>120</v>
      </c>
      <c r="D1490" s="39">
        <f t="shared" si="1"/>
        <v>78</v>
      </c>
    </row>
    <row r="1491" spans="1:4" s="39" customFormat="1" x14ac:dyDescent="0.25">
      <c r="A1491" s="39" t="s">
        <v>18</v>
      </c>
      <c r="B1491" s="52">
        <v>45422</v>
      </c>
      <c r="C1491" s="39">
        <f t="shared" ref="C1491:D1554" si="2">SUMIFS(C$342:C$1361,$B$342:$B$1361,$B1491)</f>
        <v>113</v>
      </c>
      <c r="D1491" s="39">
        <f t="shared" si="2"/>
        <v>74</v>
      </c>
    </row>
    <row r="1492" spans="1:4" s="39" customFormat="1" x14ac:dyDescent="0.25">
      <c r="A1492" s="39" t="s">
        <v>18</v>
      </c>
      <c r="B1492" s="52">
        <v>45423</v>
      </c>
      <c r="C1492" s="39">
        <f t="shared" si="2"/>
        <v>133</v>
      </c>
      <c r="D1492" s="39">
        <f t="shared" si="2"/>
        <v>89</v>
      </c>
    </row>
    <row r="1493" spans="1:4" s="39" customFormat="1" x14ac:dyDescent="0.25">
      <c r="A1493" s="39" t="s">
        <v>18</v>
      </c>
      <c r="B1493" s="52">
        <v>45424</v>
      </c>
      <c r="C1493" s="39">
        <f t="shared" si="2"/>
        <v>125</v>
      </c>
      <c r="D1493" s="39">
        <f t="shared" si="2"/>
        <v>67</v>
      </c>
    </row>
    <row r="1494" spans="1:4" s="39" customFormat="1" x14ac:dyDescent="0.25">
      <c r="A1494" s="39" t="s">
        <v>18</v>
      </c>
      <c r="B1494" s="52">
        <v>45425</v>
      </c>
      <c r="C1494" s="39">
        <f t="shared" si="2"/>
        <v>120</v>
      </c>
      <c r="D1494" s="39">
        <f t="shared" si="2"/>
        <v>78</v>
      </c>
    </row>
    <row r="1495" spans="1:4" s="39" customFormat="1" x14ac:dyDescent="0.25">
      <c r="A1495" s="39" t="s">
        <v>18</v>
      </c>
      <c r="B1495" s="52">
        <v>45426</v>
      </c>
      <c r="C1495" s="39">
        <f t="shared" si="2"/>
        <v>106</v>
      </c>
      <c r="D1495" s="39">
        <f t="shared" si="2"/>
        <v>77</v>
      </c>
    </row>
    <row r="1496" spans="1:4" s="39" customFormat="1" x14ac:dyDescent="0.25">
      <c r="A1496" s="39" t="s">
        <v>18</v>
      </c>
      <c r="B1496" s="52">
        <v>45427</v>
      </c>
      <c r="C1496" s="39">
        <f t="shared" si="2"/>
        <v>111</v>
      </c>
      <c r="D1496" s="39">
        <f t="shared" si="2"/>
        <v>67</v>
      </c>
    </row>
    <row r="1497" spans="1:4" s="39" customFormat="1" x14ac:dyDescent="0.25">
      <c r="A1497" s="39" t="s">
        <v>18</v>
      </c>
      <c r="B1497" s="52">
        <v>45428</v>
      </c>
      <c r="C1497" s="39">
        <f t="shared" si="2"/>
        <v>133</v>
      </c>
      <c r="D1497" s="39">
        <f t="shared" si="2"/>
        <v>83</v>
      </c>
    </row>
    <row r="1498" spans="1:4" s="39" customFormat="1" x14ac:dyDescent="0.25">
      <c r="A1498" s="39" t="s">
        <v>18</v>
      </c>
      <c r="B1498" s="52">
        <v>45429</v>
      </c>
      <c r="C1498" s="39">
        <f t="shared" si="2"/>
        <v>140</v>
      </c>
      <c r="D1498" s="39">
        <f t="shared" si="2"/>
        <v>63</v>
      </c>
    </row>
    <row r="1499" spans="1:4" s="39" customFormat="1" x14ac:dyDescent="0.25">
      <c r="A1499" s="39" t="s">
        <v>18</v>
      </c>
      <c r="B1499" s="52">
        <v>45430</v>
      </c>
      <c r="C1499" s="39">
        <f t="shared" si="2"/>
        <v>127</v>
      </c>
      <c r="D1499" s="39">
        <f t="shared" si="2"/>
        <v>90</v>
      </c>
    </row>
    <row r="1500" spans="1:4" s="39" customFormat="1" x14ac:dyDescent="0.25">
      <c r="A1500" s="39" t="s">
        <v>18</v>
      </c>
      <c r="B1500" s="52">
        <v>45431</v>
      </c>
      <c r="C1500" s="39">
        <f t="shared" si="2"/>
        <v>133</v>
      </c>
      <c r="D1500" s="39">
        <f t="shared" si="2"/>
        <v>69</v>
      </c>
    </row>
    <row r="1501" spans="1:4" s="39" customFormat="1" x14ac:dyDescent="0.25">
      <c r="A1501" s="39" t="s">
        <v>18</v>
      </c>
      <c r="B1501" s="52">
        <v>45432</v>
      </c>
      <c r="C1501" s="39">
        <f t="shared" si="2"/>
        <v>134</v>
      </c>
      <c r="D1501" s="39">
        <f t="shared" si="2"/>
        <v>89</v>
      </c>
    </row>
    <row r="1502" spans="1:4" s="39" customFormat="1" x14ac:dyDescent="0.25">
      <c r="A1502" s="39" t="s">
        <v>18</v>
      </c>
      <c r="B1502" s="52">
        <v>45433</v>
      </c>
      <c r="C1502" s="39">
        <f t="shared" si="2"/>
        <v>136</v>
      </c>
      <c r="D1502" s="39">
        <f t="shared" si="2"/>
        <v>76</v>
      </c>
    </row>
    <row r="1503" spans="1:4" s="39" customFormat="1" x14ac:dyDescent="0.25">
      <c r="A1503" s="39" t="s">
        <v>18</v>
      </c>
      <c r="B1503" s="52">
        <v>45434</v>
      </c>
      <c r="C1503" s="39">
        <f t="shared" si="2"/>
        <v>139</v>
      </c>
      <c r="D1503" s="39">
        <f t="shared" si="2"/>
        <v>79</v>
      </c>
    </row>
    <row r="1504" spans="1:4" s="39" customFormat="1" x14ac:dyDescent="0.25">
      <c r="A1504" s="39" t="s">
        <v>18</v>
      </c>
      <c r="B1504" s="52">
        <v>45435</v>
      </c>
      <c r="C1504" s="39">
        <f t="shared" si="2"/>
        <v>150</v>
      </c>
      <c r="D1504" s="39">
        <f t="shared" si="2"/>
        <v>72</v>
      </c>
    </row>
    <row r="1505" spans="1:4" s="39" customFormat="1" x14ac:dyDescent="0.25">
      <c r="A1505" s="39" t="s">
        <v>18</v>
      </c>
      <c r="B1505" s="52">
        <v>45436</v>
      </c>
      <c r="C1505" s="39">
        <f t="shared" si="2"/>
        <v>123</v>
      </c>
      <c r="D1505" s="39">
        <f t="shared" si="2"/>
        <v>62</v>
      </c>
    </row>
    <row r="1506" spans="1:4" s="39" customFormat="1" x14ac:dyDescent="0.25">
      <c r="A1506" s="39" t="s">
        <v>18</v>
      </c>
      <c r="B1506" s="52">
        <v>45437</v>
      </c>
      <c r="C1506" s="39">
        <f t="shared" si="2"/>
        <v>134</v>
      </c>
      <c r="D1506" s="39">
        <f t="shared" si="2"/>
        <v>76</v>
      </c>
    </row>
    <row r="1507" spans="1:4" s="39" customFormat="1" x14ac:dyDescent="0.25">
      <c r="A1507" s="39" t="s">
        <v>18</v>
      </c>
      <c r="B1507" s="52">
        <v>45438</v>
      </c>
      <c r="C1507" s="39">
        <f t="shared" si="2"/>
        <v>143</v>
      </c>
      <c r="D1507" s="39">
        <f t="shared" si="2"/>
        <v>79</v>
      </c>
    </row>
    <row r="1508" spans="1:4" s="39" customFormat="1" x14ac:dyDescent="0.25">
      <c r="A1508" s="39" t="s">
        <v>18</v>
      </c>
      <c r="B1508" s="52">
        <v>45439</v>
      </c>
      <c r="C1508" s="39">
        <f t="shared" si="2"/>
        <v>132</v>
      </c>
      <c r="D1508" s="39">
        <f t="shared" si="2"/>
        <v>94</v>
      </c>
    </row>
    <row r="1509" spans="1:4" s="39" customFormat="1" x14ac:dyDescent="0.25">
      <c r="A1509" s="39" t="s">
        <v>18</v>
      </c>
      <c r="B1509" s="52">
        <v>45440</v>
      </c>
      <c r="C1509" s="39">
        <f t="shared" si="2"/>
        <v>137</v>
      </c>
      <c r="D1509" s="39">
        <f t="shared" si="2"/>
        <v>89</v>
      </c>
    </row>
    <row r="1510" spans="1:4" s="39" customFormat="1" x14ac:dyDescent="0.25">
      <c r="A1510" s="39" t="s">
        <v>18</v>
      </c>
      <c r="B1510" s="52">
        <v>45441</v>
      </c>
      <c r="C1510" s="39">
        <f t="shared" si="2"/>
        <v>147</v>
      </c>
      <c r="D1510" s="39">
        <f t="shared" si="2"/>
        <v>74</v>
      </c>
    </row>
    <row r="1511" spans="1:4" s="39" customFormat="1" x14ac:dyDescent="0.25">
      <c r="A1511" s="39" t="s">
        <v>18</v>
      </c>
      <c r="B1511" s="52">
        <v>45442</v>
      </c>
      <c r="C1511" s="39">
        <f t="shared" si="2"/>
        <v>111</v>
      </c>
      <c r="D1511" s="39">
        <f t="shared" si="2"/>
        <v>85</v>
      </c>
    </row>
    <row r="1512" spans="1:4" s="39" customFormat="1" x14ac:dyDescent="0.25">
      <c r="A1512" s="39" t="s">
        <v>18</v>
      </c>
      <c r="B1512" s="52">
        <v>45443</v>
      </c>
      <c r="C1512" s="39">
        <f t="shared" si="2"/>
        <v>145</v>
      </c>
      <c r="D1512" s="39">
        <f t="shared" si="2"/>
        <v>82</v>
      </c>
    </row>
    <row r="1513" spans="1:4" s="39" customFormat="1" x14ac:dyDescent="0.25">
      <c r="A1513" s="39" t="s">
        <v>18</v>
      </c>
      <c r="B1513" s="52">
        <v>45444</v>
      </c>
      <c r="C1513" s="39">
        <f t="shared" si="2"/>
        <v>116</v>
      </c>
      <c r="D1513" s="39">
        <f t="shared" si="2"/>
        <v>63</v>
      </c>
    </row>
    <row r="1514" spans="1:4" s="39" customFormat="1" x14ac:dyDescent="0.25">
      <c r="A1514" s="39" t="s">
        <v>18</v>
      </c>
      <c r="B1514" s="52">
        <v>45445</v>
      </c>
      <c r="C1514" s="39">
        <f t="shared" si="2"/>
        <v>110</v>
      </c>
      <c r="D1514" s="39">
        <f t="shared" si="2"/>
        <v>78</v>
      </c>
    </row>
    <row r="1515" spans="1:4" s="39" customFormat="1" x14ac:dyDescent="0.25">
      <c r="A1515" s="39" t="s">
        <v>18</v>
      </c>
      <c r="B1515" s="52">
        <v>45446</v>
      </c>
      <c r="C1515" s="39">
        <f t="shared" si="2"/>
        <v>116</v>
      </c>
      <c r="D1515" s="39">
        <f t="shared" si="2"/>
        <v>77</v>
      </c>
    </row>
    <row r="1516" spans="1:4" s="39" customFormat="1" x14ac:dyDescent="0.25">
      <c r="A1516" s="39" t="s">
        <v>18</v>
      </c>
      <c r="B1516" s="52">
        <v>45447</v>
      </c>
      <c r="C1516" s="39">
        <f t="shared" si="2"/>
        <v>126</v>
      </c>
      <c r="D1516" s="39">
        <f t="shared" si="2"/>
        <v>79</v>
      </c>
    </row>
    <row r="1517" spans="1:4" s="39" customFormat="1" x14ac:dyDescent="0.25">
      <c r="A1517" s="39" t="s">
        <v>18</v>
      </c>
      <c r="B1517" s="52">
        <v>45448</v>
      </c>
      <c r="C1517" s="39">
        <f t="shared" si="2"/>
        <v>113</v>
      </c>
      <c r="D1517" s="39">
        <f t="shared" si="2"/>
        <v>83</v>
      </c>
    </row>
    <row r="1518" spans="1:4" s="39" customFormat="1" x14ac:dyDescent="0.25">
      <c r="A1518" s="39" t="s">
        <v>18</v>
      </c>
      <c r="B1518" s="52">
        <v>45449</v>
      </c>
      <c r="C1518" s="39">
        <f t="shared" si="2"/>
        <v>119</v>
      </c>
      <c r="D1518" s="39">
        <f t="shared" si="2"/>
        <v>53</v>
      </c>
    </row>
    <row r="1519" spans="1:4" s="39" customFormat="1" x14ac:dyDescent="0.25">
      <c r="A1519" s="39" t="s">
        <v>18</v>
      </c>
      <c r="B1519" s="52">
        <v>45450</v>
      </c>
      <c r="C1519" s="39">
        <f t="shared" si="2"/>
        <v>119</v>
      </c>
      <c r="D1519" s="39">
        <f t="shared" si="2"/>
        <v>78</v>
      </c>
    </row>
    <row r="1520" spans="1:4" s="39" customFormat="1" x14ac:dyDescent="0.25">
      <c r="A1520" s="39" t="s">
        <v>18</v>
      </c>
      <c r="B1520" s="52">
        <v>45451</v>
      </c>
      <c r="C1520" s="39">
        <f t="shared" si="2"/>
        <v>111</v>
      </c>
      <c r="D1520" s="39">
        <f t="shared" si="2"/>
        <v>85</v>
      </c>
    </row>
    <row r="1521" spans="1:4" s="39" customFormat="1" x14ac:dyDescent="0.25">
      <c r="A1521" s="39" t="s">
        <v>18</v>
      </c>
      <c r="B1521" s="52">
        <v>45452</v>
      </c>
      <c r="C1521" s="39">
        <f t="shared" si="2"/>
        <v>119</v>
      </c>
      <c r="D1521" s="39">
        <f t="shared" si="2"/>
        <v>59</v>
      </c>
    </row>
    <row r="1522" spans="1:4" s="39" customFormat="1" x14ac:dyDescent="0.25">
      <c r="A1522" s="39" t="s">
        <v>18</v>
      </c>
      <c r="B1522" s="52">
        <v>45453</v>
      </c>
      <c r="C1522" s="39">
        <f t="shared" si="2"/>
        <v>130</v>
      </c>
      <c r="D1522" s="39">
        <f t="shared" si="2"/>
        <v>82</v>
      </c>
    </row>
    <row r="1523" spans="1:4" s="39" customFormat="1" x14ac:dyDescent="0.25">
      <c r="A1523" s="39" t="s">
        <v>18</v>
      </c>
      <c r="B1523" s="52">
        <v>45454</v>
      </c>
      <c r="C1523" s="39">
        <f t="shared" si="2"/>
        <v>140</v>
      </c>
      <c r="D1523" s="39">
        <f t="shared" si="2"/>
        <v>62</v>
      </c>
    </row>
    <row r="1524" spans="1:4" s="39" customFormat="1" x14ac:dyDescent="0.25">
      <c r="A1524" s="39" t="s">
        <v>18</v>
      </c>
      <c r="B1524" s="52">
        <v>45455</v>
      </c>
      <c r="C1524" s="39">
        <f t="shared" si="2"/>
        <v>135</v>
      </c>
      <c r="D1524" s="39">
        <f t="shared" si="2"/>
        <v>82</v>
      </c>
    </row>
    <row r="1525" spans="1:4" s="39" customFormat="1" x14ac:dyDescent="0.25">
      <c r="A1525" s="39" t="s">
        <v>18</v>
      </c>
      <c r="B1525" s="52">
        <v>45456</v>
      </c>
      <c r="C1525" s="39">
        <f t="shared" si="2"/>
        <v>137</v>
      </c>
      <c r="D1525" s="39">
        <f t="shared" si="2"/>
        <v>77</v>
      </c>
    </row>
    <row r="1526" spans="1:4" s="39" customFormat="1" x14ac:dyDescent="0.25">
      <c r="A1526" s="39" t="s">
        <v>18</v>
      </c>
      <c r="B1526" s="52">
        <v>45457</v>
      </c>
      <c r="C1526" s="39">
        <f t="shared" si="2"/>
        <v>126</v>
      </c>
      <c r="D1526" s="39">
        <f t="shared" si="2"/>
        <v>96</v>
      </c>
    </row>
    <row r="1527" spans="1:4" s="39" customFormat="1" x14ac:dyDescent="0.25">
      <c r="A1527" s="39" t="s">
        <v>18</v>
      </c>
      <c r="B1527" s="52">
        <v>45458</v>
      </c>
      <c r="C1527" s="39">
        <f t="shared" si="2"/>
        <v>127</v>
      </c>
      <c r="D1527" s="39">
        <f t="shared" si="2"/>
        <v>76</v>
      </c>
    </row>
    <row r="1528" spans="1:4" s="39" customFormat="1" x14ac:dyDescent="0.25">
      <c r="A1528" s="39" t="s">
        <v>18</v>
      </c>
      <c r="B1528" s="52">
        <v>45459</v>
      </c>
      <c r="C1528" s="39">
        <f t="shared" si="2"/>
        <v>127</v>
      </c>
      <c r="D1528" s="39">
        <f t="shared" si="2"/>
        <v>84</v>
      </c>
    </row>
    <row r="1529" spans="1:4" s="39" customFormat="1" x14ac:dyDescent="0.25">
      <c r="A1529" s="39" t="s">
        <v>18</v>
      </c>
      <c r="B1529" s="52">
        <v>45460</v>
      </c>
      <c r="C1529" s="39">
        <f t="shared" si="2"/>
        <v>109</v>
      </c>
      <c r="D1529" s="39">
        <f t="shared" si="2"/>
        <v>92</v>
      </c>
    </row>
    <row r="1530" spans="1:4" s="39" customFormat="1" x14ac:dyDescent="0.25">
      <c r="A1530" s="39" t="s">
        <v>18</v>
      </c>
      <c r="B1530" s="52">
        <v>45461</v>
      </c>
      <c r="C1530" s="39">
        <f t="shared" si="2"/>
        <v>141</v>
      </c>
      <c r="D1530" s="39">
        <f t="shared" si="2"/>
        <v>80</v>
      </c>
    </row>
    <row r="1531" spans="1:4" s="39" customFormat="1" x14ac:dyDescent="0.25">
      <c r="A1531" s="39" t="s">
        <v>18</v>
      </c>
      <c r="B1531" s="52">
        <v>45462</v>
      </c>
      <c r="C1531" s="39">
        <f t="shared" si="2"/>
        <v>149</v>
      </c>
      <c r="D1531" s="39">
        <f t="shared" si="2"/>
        <v>95</v>
      </c>
    </row>
    <row r="1532" spans="1:4" s="39" customFormat="1" x14ac:dyDescent="0.25">
      <c r="A1532" s="39" t="s">
        <v>18</v>
      </c>
      <c r="B1532" s="52">
        <v>45463</v>
      </c>
      <c r="C1532" s="39">
        <f t="shared" si="2"/>
        <v>149</v>
      </c>
      <c r="D1532" s="39">
        <f t="shared" si="2"/>
        <v>72</v>
      </c>
    </row>
    <row r="1533" spans="1:4" s="39" customFormat="1" x14ac:dyDescent="0.25">
      <c r="A1533" s="39" t="s">
        <v>18</v>
      </c>
      <c r="B1533" s="52">
        <v>45464</v>
      </c>
      <c r="C1533" s="39">
        <f t="shared" si="2"/>
        <v>121</v>
      </c>
      <c r="D1533" s="39">
        <f t="shared" si="2"/>
        <v>81</v>
      </c>
    </row>
    <row r="1534" spans="1:4" s="39" customFormat="1" x14ac:dyDescent="0.25">
      <c r="A1534" s="39" t="s">
        <v>18</v>
      </c>
      <c r="B1534" s="52">
        <v>45465</v>
      </c>
      <c r="C1534" s="39">
        <f t="shared" si="2"/>
        <v>112</v>
      </c>
      <c r="D1534" s="39">
        <f t="shared" si="2"/>
        <v>70</v>
      </c>
    </row>
    <row r="1535" spans="1:4" s="39" customFormat="1" x14ac:dyDescent="0.25">
      <c r="A1535" s="39" t="s">
        <v>18</v>
      </c>
      <c r="B1535" s="52">
        <v>45466</v>
      </c>
      <c r="C1535" s="39">
        <f t="shared" si="2"/>
        <v>132</v>
      </c>
      <c r="D1535" s="39">
        <f t="shared" si="2"/>
        <v>95</v>
      </c>
    </row>
    <row r="1536" spans="1:4" s="39" customFormat="1" x14ac:dyDescent="0.25">
      <c r="A1536" s="39" t="s">
        <v>18</v>
      </c>
      <c r="B1536" s="52">
        <v>45467</v>
      </c>
      <c r="C1536" s="39">
        <f t="shared" si="2"/>
        <v>127</v>
      </c>
      <c r="D1536" s="39">
        <f t="shared" si="2"/>
        <v>72</v>
      </c>
    </row>
    <row r="1537" spans="1:4" s="39" customFormat="1" x14ac:dyDescent="0.25">
      <c r="A1537" s="39" t="s">
        <v>18</v>
      </c>
      <c r="B1537" s="52">
        <v>45468</v>
      </c>
      <c r="C1537" s="39">
        <f t="shared" si="2"/>
        <v>127</v>
      </c>
      <c r="D1537" s="39">
        <f t="shared" si="2"/>
        <v>82</v>
      </c>
    </row>
    <row r="1538" spans="1:4" s="39" customFormat="1" x14ac:dyDescent="0.25">
      <c r="A1538" s="39" t="s">
        <v>18</v>
      </c>
      <c r="B1538" s="52">
        <v>45469</v>
      </c>
      <c r="C1538" s="39">
        <f t="shared" si="2"/>
        <v>136</v>
      </c>
      <c r="D1538" s="39">
        <f t="shared" si="2"/>
        <v>71</v>
      </c>
    </row>
    <row r="1539" spans="1:4" s="39" customFormat="1" x14ac:dyDescent="0.25">
      <c r="A1539" s="39" t="s">
        <v>18</v>
      </c>
      <c r="B1539" s="52">
        <v>45470</v>
      </c>
      <c r="C1539" s="39">
        <f t="shared" si="2"/>
        <v>131</v>
      </c>
      <c r="D1539" s="39">
        <f t="shared" si="2"/>
        <v>90</v>
      </c>
    </row>
    <row r="1540" spans="1:4" s="39" customFormat="1" x14ac:dyDescent="0.25">
      <c r="A1540" s="39" t="s">
        <v>18</v>
      </c>
      <c r="B1540" s="52">
        <v>45471</v>
      </c>
      <c r="C1540" s="39">
        <f t="shared" si="2"/>
        <v>126</v>
      </c>
      <c r="D1540" s="39">
        <f t="shared" si="2"/>
        <v>79</v>
      </c>
    </row>
    <row r="1541" spans="1:4" s="39" customFormat="1" x14ac:dyDescent="0.25">
      <c r="A1541" s="39" t="s">
        <v>18</v>
      </c>
      <c r="B1541" s="52">
        <v>45472</v>
      </c>
      <c r="C1541" s="39">
        <f t="shared" si="2"/>
        <v>132</v>
      </c>
      <c r="D1541" s="39">
        <f t="shared" si="2"/>
        <v>81</v>
      </c>
    </row>
    <row r="1542" spans="1:4" s="39" customFormat="1" x14ac:dyDescent="0.25">
      <c r="A1542" s="39" t="s">
        <v>18</v>
      </c>
      <c r="B1542" s="52">
        <v>45473</v>
      </c>
      <c r="C1542" s="39">
        <f t="shared" si="2"/>
        <v>139</v>
      </c>
      <c r="D1542" s="39">
        <f t="shared" si="2"/>
        <v>64</v>
      </c>
    </row>
    <row r="1543" spans="1:4" s="39" customFormat="1" x14ac:dyDescent="0.25">
      <c r="A1543" s="39" t="s">
        <v>18</v>
      </c>
      <c r="B1543" s="52">
        <v>45474</v>
      </c>
      <c r="C1543" s="39">
        <f t="shared" si="2"/>
        <v>135</v>
      </c>
      <c r="D1543" s="39">
        <f t="shared" si="2"/>
        <v>61</v>
      </c>
    </row>
    <row r="1544" spans="1:4" s="39" customFormat="1" x14ac:dyDescent="0.25">
      <c r="A1544" s="39" t="s">
        <v>18</v>
      </c>
      <c r="B1544" s="52">
        <v>45475</v>
      </c>
      <c r="C1544" s="39">
        <f t="shared" si="2"/>
        <v>151</v>
      </c>
      <c r="D1544" s="39">
        <f t="shared" si="2"/>
        <v>87</v>
      </c>
    </row>
    <row r="1545" spans="1:4" s="39" customFormat="1" x14ac:dyDescent="0.25">
      <c r="A1545" s="39" t="s">
        <v>18</v>
      </c>
      <c r="B1545" s="52">
        <v>45476</v>
      </c>
      <c r="C1545" s="39">
        <f t="shared" si="2"/>
        <v>129</v>
      </c>
      <c r="D1545" s="39">
        <f t="shared" si="2"/>
        <v>96</v>
      </c>
    </row>
    <row r="1546" spans="1:4" s="39" customFormat="1" x14ac:dyDescent="0.25">
      <c r="A1546" s="39" t="s">
        <v>18</v>
      </c>
      <c r="B1546" s="52">
        <v>45477</v>
      </c>
      <c r="C1546" s="39">
        <f t="shared" si="2"/>
        <v>143</v>
      </c>
      <c r="D1546" s="39">
        <f t="shared" si="2"/>
        <v>76</v>
      </c>
    </row>
    <row r="1547" spans="1:4" s="39" customFormat="1" x14ac:dyDescent="0.25">
      <c r="A1547" s="39" t="s">
        <v>18</v>
      </c>
      <c r="B1547" s="52">
        <v>45478</v>
      </c>
      <c r="C1547" s="39">
        <f t="shared" si="2"/>
        <v>128</v>
      </c>
      <c r="D1547" s="39">
        <f t="shared" si="2"/>
        <v>81</v>
      </c>
    </row>
    <row r="1548" spans="1:4" s="39" customFormat="1" x14ac:dyDescent="0.25">
      <c r="A1548" s="39" t="s">
        <v>18</v>
      </c>
      <c r="B1548" s="52">
        <v>45479</v>
      </c>
      <c r="C1548" s="39">
        <f t="shared" si="2"/>
        <v>129</v>
      </c>
      <c r="D1548" s="39">
        <f t="shared" si="2"/>
        <v>65</v>
      </c>
    </row>
    <row r="1549" spans="1:4" s="39" customFormat="1" x14ac:dyDescent="0.25">
      <c r="A1549" s="39" t="s">
        <v>18</v>
      </c>
      <c r="B1549" s="52">
        <v>45480</v>
      </c>
      <c r="C1549" s="39">
        <f t="shared" si="2"/>
        <v>138</v>
      </c>
      <c r="D1549" s="39">
        <f t="shared" si="2"/>
        <v>87</v>
      </c>
    </row>
    <row r="1550" spans="1:4" s="39" customFormat="1" x14ac:dyDescent="0.25">
      <c r="A1550" s="39" t="s">
        <v>18</v>
      </c>
      <c r="B1550" s="52">
        <v>45481</v>
      </c>
      <c r="C1550" s="39">
        <f t="shared" si="2"/>
        <v>128</v>
      </c>
      <c r="D1550" s="39">
        <f t="shared" si="2"/>
        <v>67</v>
      </c>
    </row>
    <row r="1551" spans="1:4" s="39" customFormat="1" x14ac:dyDescent="0.25">
      <c r="A1551" s="39" t="s">
        <v>18</v>
      </c>
      <c r="B1551" s="52">
        <v>45482</v>
      </c>
      <c r="C1551" s="39">
        <f t="shared" si="2"/>
        <v>116</v>
      </c>
      <c r="D1551" s="39">
        <f t="shared" si="2"/>
        <v>87</v>
      </c>
    </row>
    <row r="1552" spans="1:4" s="39" customFormat="1" x14ac:dyDescent="0.25">
      <c r="A1552" s="39" t="s">
        <v>18</v>
      </c>
      <c r="B1552" s="52">
        <v>45483</v>
      </c>
      <c r="C1552" s="39">
        <f t="shared" si="2"/>
        <v>117</v>
      </c>
      <c r="D1552" s="39">
        <f t="shared" si="2"/>
        <v>85</v>
      </c>
    </row>
    <row r="1553" spans="1:4" s="39" customFormat="1" x14ac:dyDescent="0.25">
      <c r="A1553" s="39" t="s">
        <v>18</v>
      </c>
      <c r="B1553" s="52">
        <v>45484</v>
      </c>
      <c r="C1553" s="39">
        <f t="shared" si="2"/>
        <v>110</v>
      </c>
      <c r="D1553" s="39">
        <f t="shared" si="2"/>
        <v>58</v>
      </c>
    </row>
    <row r="1554" spans="1:4" s="39" customFormat="1" x14ac:dyDescent="0.25">
      <c r="A1554" s="39" t="s">
        <v>18</v>
      </c>
      <c r="B1554" s="52">
        <v>45485</v>
      </c>
      <c r="C1554" s="39">
        <f t="shared" si="2"/>
        <v>125</v>
      </c>
      <c r="D1554" s="39">
        <f t="shared" si="2"/>
        <v>71</v>
      </c>
    </row>
    <row r="1555" spans="1:4" s="39" customFormat="1" x14ac:dyDescent="0.25">
      <c r="A1555" s="39" t="s">
        <v>18</v>
      </c>
      <c r="B1555" s="52">
        <v>45486</v>
      </c>
      <c r="C1555" s="39">
        <f t="shared" ref="C1555:D1586" si="3">SUMIFS(C$342:C$1361,$B$342:$B$1361,$B1555)</f>
        <v>140</v>
      </c>
      <c r="D1555" s="39">
        <f t="shared" si="3"/>
        <v>85</v>
      </c>
    </row>
    <row r="1556" spans="1:4" s="39" customFormat="1" x14ac:dyDescent="0.25">
      <c r="A1556" s="39" t="s">
        <v>18</v>
      </c>
      <c r="B1556" s="52">
        <v>45487</v>
      </c>
      <c r="C1556" s="39">
        <f t="shared" si="3"/>
        <v>143</v>
      </c>
      <c r="D1556" s="39">
        <f t="shared" si="3"/>
        <v>68</v>
      </c>
    </row>
    <row r="1557" spans="1:4" s="39" customFormat="1" x14ac:dyDescent="0.25">
      <c r="A1557" s="39" t="s">
        <v>18</v>
      </c>
      <c r="B1557" s="52">
        <v>45488</v>
      </c>
      <c r="C1557" s="39">
        <f t="shared" si="3"/>
        <v>126</v>
      </c>
      <c r="D1557" s="39">
        <f t="shared" si="3"/>
        <v>79</v>
      </c>
    </row>
    <row r="1558" spans="1:4" s="39" customFormat="1" x14ac:dyDescent="0.25">
      <c r="A1558" s="39" t="s">
        <v>18</v>
      </c>
      <c r="B1558" s="52">
        <v>45489</v>
      </c>
      <c r="C1558" s="39">
        <f t="shared" si="3"/>
        <v>134</v>
      </c>
      <c r="D1558" s="39">
        <f t="shared" si="3"/>
        <v>70</v>
      </c>
    </row>
    <row r="1559" spans="1:4" s="39" customFormat="1" x14ac:dyDescent="0.25">
      <c r="A1559" s="39" t="s">
        <v>18</v>
      </c>
      <c r="B1559" s="52">
        <v>45490</v>
      </c>
      <c r="C1559" s="39">
        <f t="shared" si="3"/>
        <v>136</v>
      </c>
      <c r="D1559" s="39">
        <f t="shared" si="3"/>
        <v>81</v>
      </c>
    </row>
    <row r="1560" spans="1:4" s="39" customFormat="1" x14ac:dyDescent="0.25">
      <c r="A1560" s="39" t="s">
        <v>18</v>
      </c>
      <c r="B1560" s="52">
        <v>45491</v>
      </c>
      <c r="C1560" s="39">
        <f t="shared" si="3"/>
        <v>130</v>
      </c>
      <c r="D1560" s="39">
        <f t="shared" si="3"/>
        <v>78</v>
      </c>
    </row>
    <row r="1561" spans="1:4" s="39" customFormat="1" x14ac:dyDescent="0.25">
      <c r="A1561" s="39" t="s">
        <v>18</v>
      </c>
      <c r="B1561" s="52">
        <v>45492</v>
      </c>
      <c r="C1561" s="39">
        <f t="shared" si="3"/>
        <v>120</v>
      </c>
      <c r="D1561" s="39">
        <f t="shared" si="3"/>
        <v>101</v>
      </c>
    </row>
    <row r="1562" spans="1:4" s="39" customFormat="1" x14ac:dyDescent="0.25">
      <c r="A1562" s="39" t="s">
        <v>18</v>
      </c>
      <c r="B1562" s="52">
        <v>45493</v>
      </c>
      <c r="C1562" s="39">
        <f t="shared" si="3"/>
        <v>108</v>
      </c>
      <c r="D1562" s="39">
        <f t="shared" si="3"/>
        <v>77</v>
      </c>
    </row>
    <row r="1563" spans="1:4" s="39" customFormat="1" x14ac:dyDescent="0.25">
      <c r="A1563" s="39" t="s">
        <v>18</v>
      </c>
      <c r="B1563" s="52">
        <v>45494</v>
      </c>
      <c r="C1563" s="39">
        <f t="shared" si="3"/>
        <v>128</v>
      </c>
      <c r="D1563" s="39">
        <f t="shared" si="3"/>
        <v>89</v>
      </c>
    </row>
    <row r="1564" spans="1:4" s="39" customFormat="1" x14ac:dyDescent="0.25">
      <c r="A1564" s="39" t="s">
        <v>18</v>
      </c>
      <c r="B1564" s="52">
        <v>45495</v>
      </c>
      <c r="C1564" s="39">
        <f t="shared" si="3"/>
        <v>124</v>
      </c>
      <c r="D1564" s="39">
        <f t="shared" si="3"/>
        <v>81</v>
      </c>
    </row>
    <row r="1565" spans="1:4" s="39" customFormat="1" x14ac:dyDescent="0.25">
      <c r="A1565" s="39" t="s">
        <v>18</v>
      </c>
      <c r="B1565" s="52">
        <v>45496</v>
      </c>
      <c r="C1565" s="39">
        <f t="shared" si="3"/>
        <v>116</v>
      </c>
      <c r="D1565" s="39">
        <f t="shared" si="3"/>
        <v>69</v>
      </c>
    </row>
    <row r="1566" spans="1:4" s="39" customFormat="1" x14ac:dyDescent="0.25">
      <c r="A1566" s="39" t="s">
        <v>18</v>
      </c>
      <c r="B1566" s="52">
        <v>45497</v>
      </c>
      <c r="C1566" s="39">
        <f t="shared" si="3"/>
        <v>141</v>
      </c>
      <c r="D1566" s="39">
        <f t="shared" si="3"/>
        <v>80</v>
      </c>
    </row>
    <row r="1567" spans="1:4" s="39" customFormat="1" x14ac:dyDescent="0.25">
      <c r="A1567" s="39" t="s">
        <v>18</v>
      </c>
      <c r="B1567" s="52">
        <v>45498</v>
      </c>
      <c r="C1567" s="39">
        <f t="shared" si="3"/>
        <v>146</v>
      </c>
      <c r="D1567" s="39">
        <f t="shared" si="3"/>
        <v>66</v>
      </c>
    </row>
    <row r="1568" spans="1:4" s="39" customFormat="1" x14ac:dyDescent="0.25">
      <c r="A1568" s="39" t="s">
        <v>18</v>
      </c>
      <c r="B1568" s="52">
        <v>45499</v>
      </c>
      <c r="C1568" s="39">
        <f t="shared" si="3"/>
        <v>137</v>
      </c>
      <c r="D1568" s="39">
        <f t="shared" si="3"/>
        <v>82</v>
      </c>
    </row>
    <row r="1569" spans="1:4" s="39" customFormat="1" x14ac:dyDescent="0.25">
      <c r="A1569" s="39" t="s">
        <v>18</v>
      </c>
      <c r="B1569" s="52">
        <v>45500</v>
      </c>
      <c r="C1569" s="39">
        <f t="shared" si="3"/>
        <v>127</v>
      </c>
      <c r="D1569" s="39">
        <f t="shared" si="3"/>
        <v>68</v>
      </c>
    </row>
    <row r="1570" spans="1:4" s="39" customFormat="1" x14ac:dyDescent="0.25">
      <c r="A1570" s="39" t="s">
        <v>18</v>
      </c>
      <c r="B1570" s="52">
        <v>45501</v>
      </c>
      <c r="C1570" s="39">
        <f t="shared" si="3"/>
        <v>113</v>
      </c>
      <c r="D1570" s="39">
        <f t="shared" si="3"/>
        <v>79</v>
      </c>
    </row>
    <row r="1571" spans="1:4" s="39" customFormat="1" x14ac:dyDescent="0.25">
      <c r="A1571" s="39" t="s">
        <v>18</v>
      </c>
      <c r="B1571" s="52">
        <v>45502</v>
      </c>
      <c r="C1571" s="39">
        <f t="shared" si="3"/>
        <v>137</v>
      </c>
      <c r="D1571" s="39">
        <f t="shared" si="3"/>
        <v>92</v>
      </c>
    </row>
    <row r="1572" spans="1:4" s="39" customFormat="1" x14ac:dyDescent="0.25">
      <c r="A1572" s="39" t="s">
        <v>18</v>
      </c>
      <c r="B1572" s="52">
        <v>45503</v>
      </c>
      <c r="C1572" s="39">
        <f t="shared" si="3"/>
        <v>125</v>
      </c>
      <c r="D1572" s="39">
        <f t="shared" si="3"/>
        <v>73</v>
      </c>
    </row>
    <row r="1573" spans="1:4" s="39" customFormat="1" x14ac:dyDescent="0.25">
      <c r="A1573" s="39" t="s">
        <v>18</v>
      </c>
      <c r="B1573" s="52">
        <v>45504</v>
      </c>
      <c r="C1573" s="39">
        <f t="shared" si="3"/>
        <v>131</v>
      </c>
      <c r="D1573" s="39">
        <f t="shared" si="3"/>
        <v>90</v>
      </c>
    </row>
    <row r="1574" spans="1:4" s="39" customFormat="1" x14ac:dyDescent="0.25">
      <c r="A1574" s="39" t="s">
        <v>18</v>
      </c>
      <c r="B1574" s="52">
        <v>45505</v>
      </c>
      <c r="C1574" s="39">
        <f t="shared" si="3"/>
        <v>121</v>
      </c>
      <c r="D1574" s="39">
        <f t="shared" si="3"/>
        <v>93</v>
      </c>
    </row>
    <row r="1575" spans="1:4" s="39" customFormat="1" x14ac:dyDescent="0.25">
      <c r="A1575" s="39" t="s">
        <v>18</v>
      </c>
      <c r="B1575" s="52">
        <v>45506</v>
      </c>
      <c r="C1575" s="39">
        <f t="shared" si="3"/>
        <v>129</v>
      </c>
      <c r="D1575" s="39">
        <f t="shared" si="3"/>
        <v>81</v>
      </c>
    </row>
    <row r="1576" spans="1:4" s="39" customFormat="1" x14ac:dyDescent="0.25">
      <c r="A1576" s="39" t="s">
        <v>18</v>
      </c>
      <c r="B1576" s="52">
        <v>45507</v>
      </c>
      <c r="C1576" s="39">
        <f t="shared" si="3"/>
        <v>128</v>
      </c>
      <c r="D1576" s="39">
        <f t="shared" si="3"/>
        <v>85</v>
      </c>
    </row>
    <row r="1577" spans="1:4" s="39" customFormat="1" x14ac:dyDescent="0.25">
      <c r="A1577" s="39" t="s">
        <v>18</v>
      </c>
      <c r="B1577" s="52">
        <v>45508</v>
      </c>
      <c r="C1577" s="39">
        <f t="shared" si="3"/>
        <v>121</v>
      </c>
      <c r="D1577" s="39">
        <f t="shared" si="3"/>
        <v>66</v>
      </c>
    </row>
    <row r="1578" spans="1:4" s="39" customFormat="1" x14ac:dyDescent="0.25">
      <c r="A1578" s="39" t="s">
        <v>18</v>
      </c>
      <c r="B1578" s="52">
        <v>45509</v>
      </c>
      <c r="C1578" s="39">
        <f t="shared" si="3"/>
        <v>144</v>
      </c>
      <c r="D1578" s="39">
        <f t="shared" si="3"/>
        <v>58</v>
      </c>
    </row>
    <row r="1579" spans="1:4" s="39" customFormat="1" x14ac:dyDescent="0.25">
      <c r="A1579" s="39" t="s">
        <v>18</v>
      </c>
      <c r="B1579" s="52">
        <v>45510</v>
      </c>
      <c r="C1579" s="39">
        <f t="shared" si="3"/>
        <v>128</v>
      </c>
      <c r="D1579" s="39">
        <f t="shared" si="3"/>
        <v>74</v>
      </c>
    </row>
    <row r="1580" spans="1:4" s="39" customFormat="1" x14ac:dyDescent="0.25">
      <c r="A1580" s="39" t="s">
        <v>18</v>
      </c>
      <c r="B1580" s="52">
        <v>45511</v>
      </c>
      <c r="C1580" s="39">
        <f t="shared" si="3"/>
        <v>128</v>
      </c>
      <c r="D1580" s="39">
        <f t="shared" si="3"/>
        <v>93</v>
      </c>
    </row>
    <row r="1581" spans="1:4" s="39" customFormat="1" x14ac:dyDescent="0.25">
      <c r="A1581" s="39" t="s">
        <v>18</v>
      </c>
      <c r="B1581" s="52">
        <v>45512</v>
      </c>
      <c r="C1581" s="39">
        <f t="shared" si="3"/>
        <v>143</v>
      </c>
      <c r="D1581" s="39">
        <f t="shared" si="3"/>
        <v>75</v>
      </c>
    </row>
    <row r="1582" spans="1:4" s="39" customFormat="1" x14ac:dyDescent="0.25">
      <c r="A1582" s="39" t="s">
        <v>18</v>
      </c>
      <c r="B1582" s="52">
        <v>45513</v>
      </c>
      <c r="C1582" s="39">
        <f t="shared" si="3"/>
        <v>147</v>
      </c>
      <c r="D1582" s="39">
        <f t="shared" si="3"/>
        <v>94</v>
      </c>
    </row>
    <row r="1583" spans="1:4" s="39" customFormat="1" x14ac:dyDescent="0.25">
      <c r="A1583" s="39" t="s">
        <v>18</v>
      </c>
      <c r="B1583" s="52">
        <v>45514</v>
      </c>
      <c r="C1583" s="39">
        <f t="shared" si="3"/>
        <v>132</v>
      </c>
      <c r="D1583" s="39">
        <f t="shared" si="3"/>
        <v>85</v>
      </c>
    </row>
    <row r="1584" spans="1:4" s="39" customFormat="1" x14ac:dyDescent="0.25">
      <c r="A1584" s="39" t="s">
        <v>18</v>
      </c>
      <c r="B1584" s="52">
        <v>45515</v>
      </c>
      <c r="C1584" s="39">
        <f t="shared" si="3"/>
        <v>125</v>
      </c>
      <c r="D1584" s="39">
        <f t="shared" si="3"/>
        <v>59</v>
      </c>
    </row>
    <row r="1585" spans="1:4" s="39" customFormat="1" x14ac:dyDescent="0.25">
      <c r="A1585" s="39" t="s">
        <v>18</v>
      </c>
      <c r="B1585" s="52">
        <v>45516</v>
      </c>
      <c r="C1585" s="39">
        <f t="shared" si="3"/>
        <v>139</v>
      </c>
      <c r="D1585" s="39">
        <f t="shared" si="3"/>
        <v>81</v>
      </c>
    </row>
    <row r="1586" spans="1:4" s="39" customFormat="1" x14ac:dyDescent="0.25">
      <c r="A1586" s="39" t="s">
        <v>18</v>
      </c>
      <c r="B1586" s="52">
        <v>45517</v>
      </c>
      <c r="C1586" s="39">
        <f t="shared" si="3"/>
        <v>126</v>
      </c>
      <c r="D1586" s="39">
        <f t="shared" si="3"/>
        <v>65</v>
      </c>
    </row>
    <row r="1587" spans="1:4" s="39" customFormat="1" x14ac:dyDescent="0.25">
      <c r="A1587" s="39" t="s">
        <v>18</v>
      </c>
      <c r="B1587" s="52">
        <v>45518</v>
      </c>
      <c r="C1587" s="39">
        <f t="shared" ref="C1587:D1618" si="4">SUMIFS(C$342:C$1361,$B$342:$B$1361,$B1587)</f>
        <v>134</v>
      </c>
      <c r="D1587" s="39">
        <f t="shared" si="4"/>
        <v>70</v>
      </c>
    </row>
    <row r="1588" spans="1:4" s="39" customFormat="1" x14ac:dyDescent="0.25">
      <c r="A1588" s="39" t="s">
        <v>18</v>
      </c>
      <c r="B1588" s="52">
        <v>45519</v>
      </c>
      <c r="C1588" s="39">
        <f t="shared" si="4"/>
        <v>144</v>
      </c>
      <c r="D1588" s="39">
        <f t="shared" si="4"/>
        <v>67</v>
      </c>
    </row>
    <row r="1589" spans="1:4" s="39" customFormat="1" x14ac:dyDescent="0.25">
      <c r="A1589" s="39" t="s">
        <v>18</v>
      </c>
      <c r="B1589" s="52">
        <v>45520</v>
      </c>
      <c r="C1589" s="39">
        <f t="shared" si="4"/>
        <v>128</v>
      </c>
      <c r="D1589" s="39">
        <f t="shared" si="4"/>
        <v>73</v>
      </c>
    </row>
    <row r="1590" spans="1:4" s="39" customFormat="1" x14ac:dyDescent="0.25">
      <c r="A1590" s="39" t="s">
        <v>18</v>
      </c>
      <c r="B1590" s="52">
        <v>45521</v>
      </c>
      <c r="C1590" s="39">
        <f t="shared" si="4"/>
        <v>150</v>
      </c>
      <c r="D1590" s="39">
        <f t="shared" si="4"/>
        <v>58</v>
      </c>
    </row>
    <row r="1591" spans="1:4" s="39" customFormat="1" x14ac:dyDescent="0.25">
      <c r="A1591" s="39" t="s">
        <v>18</v>
      </c>
      <c r="B1591" s="52">
        <v>45522</v>
      </c>
      <c r="C1591" s="39">
        <f t="shared" si="4"/>
        <v>118</v>
      </c>
      <c r="D1591" s="39">
        <f t="shared" si="4"/>
        <v>58</v>
      </c>
    </row>
    <row r="1592" spans="1:4" s="39" customFormat="1" x14ac:dyDescent="0.25">
      <c r="A1592" s="39" t="s">
        <v>18</v>
      </c>
      <c r="B1592" s="52">
        <v>45523</v>
      </c>
      <c r="C1592" s="39">
        <f t="shared" si="4"/>
        <v>130</v>
      </c>
      <c r="D1592" s="39">
        <f t="shared" si="4"/>
        <v>80</v>
      </c>
    </row>
    <row r="1593" spans="1:4" s="39" customFormat="1" x14ac:dyDescent="0.25">
      <c r="A1593" s="39" t="s">
        <v>18</v>
      </c>
      <c r="B1593" s="52">
        <v>45524</v>
      </c>
      <c r="C1593" s="39">
        <f t="shared" si="4"/>
        <v>112</v>
      </c>
      <c r="D1593" s="39">
        <f t="shared" si="4"/>
        <v>67</v>
      </c>
    </row>
    <row r="1594" spans="1:4" s="39" customFormat="1" x14ac:dyDescent="0.25">
      <c r="A1594" s="39" t="s">
        <v>18</v>
      </c>
      <c r="B1594" s="52">
        <v>45525</v>
      </c>
      <c r="C1594" s="39">
        <f t="shared" si="4"/>
        <v>122</v>
      </c>
      <c r="D1594" s="39">
        <f t="shared" si="4"/>
        <v>64</v>
      </c>
    </row>
    <row r="1595" spans="1:4" s="39" customFormat="1" x14ac:dyDescent="0.25">
      <c r="A1595" s="39" t="s">
        <v>18</v>
      </c>
      <c r="B1595" s="52">
        <v>45526</v>
      </c>
      <c r="C1595" s="39">
        <f t="shared" si="4"/>
        <v>136</v>
      </c>
      <c r="D1595" s="39">
        <f t="shared" si="4"/>
        <v>82</v>
      </c>
    </row>
    <row r="1596" spans="1:4" s="39" customFormat="1" x14ac:dyDescent="0.25">
      <c r="A1596" s="39" t="s">
        <v>18</v>
      </c>
      <c r="B1596" s="52">
        <v>45527</v>
      </c>
      <c r="C1596" s="39">
        <f t="shared" si="4"/>
        <v>125</v>
      </c>
      <c r="D1596" s="39">
        <f t="shared" si="4"/>
        <v>70</v>
      </c>
    </row>
    <row r="1597" spans="1:4" s="39" customFormat="1" x14ac:dyDescent="0.25">
      <c r="A1597" s="39" t="s">
        <v>18</v>
      </c>
      <c r="B1597" s="52">
        <v>45528</v>
      </c>
      <c r="C1597" s="39">
        <f t="shared" si="4"/>
        <v>119</v>
      </c>
      <c r="D1597" s="39">
        <f t="shared" si="4"/>
        <v>68</v>
      </c>
    </row>
    <row r="1598" spans="1:4" s="39" customFormat="1" x14ac:dyDescent="0.25">
      <c r="A1598" s="39" t="s">
        <v>18</v>
      </c>
      <c r="B1598" s="52">
        <v>45529</v>
      </c>
      <c r="C1598" s="39">
        <f t="shared" si="4"/>
        <v>121</v>
      </c>
      <c r="D1598" s="39">
        <f t="shared" si="4"/>
        <v>50</v>
      </c>
    </row>
    <row r="1599" spans="1:4" s="39" customFormat="1" x14ac:dyDescent="0.25">
      <c r="A1599" s="39" t="s">
        <v>18</v>
      </c>
      <c r="B1599" s="52">
        <v>45530</v>
      </c>
      <c r="C1599" s="39">
        <f t="shared" si="4"/>
        <v>119</v>
      </c>
      <c r="D1599" s="39">
        <f t="shared" si="4"/>
        <v>82</v>
      </c>
    </row>
    <row r="1600" spans="1:4" s="39" customFormat="1" x14ac:dyDescent="0.25">
      <c r="A1600" s="39" t="s">
        <v>18</v>
      </c>
      <c r="B1600" s="52">
        <v>45531</v>
      </c>
      <c r="C1600" s="39">
        <f t="shared" si="4"/>
        <v>131</v>
      </c>
      <c r="D1600" s="39">
        <f t="shared" si="4"/>
        <v>79</v>
      </c>
    </row>
    <row r="1601" spans="1:4" s="39" customFormat="1" x14ac:dyDescent="0.25">
      <c r="A1601" s="39" t="s">
        <v>18</v>
      </c>
      <c r="B1601" s="52">
        <v>45532</v>
      </c>
      <c r="C1601" s="39">
        <f t="shared" si="4"/>
        <v>137</v>
      </c>
      <c r="D1601" s="39">
        <f t="shared" si="4"/>
        <v>81</v>
      </c>
    </row>
    <row r="1602" spans="1:4" s="39" customFormat="1" x14ac:dyDescent="0.25">
      <c r="A1602" s="39" t="s">
        <v>18</v>
      </c>
      <c r="B1602" s="52">
        <v>45533</v>
      </c>
      <c r="C1602" s="39">
        <f t="shared" si="4"/>
        <v>128</v>
      </c>
      <c r="D1602" s="39">
        <f t="shared" si="4"/>
        <v>85</v>
      </c>
    </row>
    <row r="1603" spans="1:4" s="39" customFormat="1" x14ac:dyDescent="0.25">
      <c r="A1603" s="39" t="s">
        <v>18</v>
      </c>
      <c r="B1603" s="52">
        <v>45534</v>
      </c>
      <c r="C1603" s="39">
        <f t="shared" si="4"/>
        <v>113</v>
      </c>
      <c r="D1603" s="39">
        <f t="shared" si="4"/>
        <v>84</v>
      </c>
    </row>
    <row r="1604" spans="1:4" s="39" customFormat="1" x14ac:dyDescent="0.25">
      <c r="A1604" s="39" t="s">
        <v>18</v>
      </c>
      <c r="B1604" s="52">
        <v>45535</v>
      </c>
      <c r="C1604" s="39">
        <f t="shared" si="4"/>
        <v>142</v>
      </c>
      <c r="D1604" s="39">
        <f t="shared" si="4"/>
        <v>94</v>
      </c>
    </row>
    <row r="1605" spans="1:4" s="39" customFormat="1" x14ac:dyDescent="0.25">
      <c r="A1605" s="39" t="s">
        <v>18</v>
      </c>
      <c r="B1605" s="52">
        <v>45536</v>
      </c>
      <c r="C1605" s="39">
        <f t="shared" si="4"/>
        <v>132</v>
      </c>
      <c r="D1605" s="39">
        <f t="shared" si="4"/>
        <v>81</v>
      </c>
    </row>
    <row r="1606" spans="1:4" s="39" customFormat="1" x14ac:dyDescent="0.25">
      <c r="A1606" s="39" t="s">
        <v>18</v>
      </c>
      <c r="B1606" s="52">
        <v>45537</v>
      </c>
      <c r="C1606" s="39">
        <f t="shared" si="4"/>
        <v>119</v>
      </c>
      <c r="D1606" s="39">
        <f t="shared" si="4"/>
        <v>80</v>
      </c>
    </row>
    <row r="1607" spans="1:4" s="39" customFormat="1" x14ac:dyDescent="0.25">
      <c r="A1607" s="39" t="s">
        <v>18</v>
      </c>
      <c r="B1607" s="52">
        <v>45538</v>
      </c>
      <c r="C1607" s="39">
        <f t="shared" si="4"/>
        <v>129</v>
      </c>
      <c r="D1607" s="39">
        <f t="shared" si="4"/>
        <v>71</v>
      </c>
    </row>
    <row r="1608" spans="1:4" s="39" customFormat="1" x14ac:dyDescent="0.25">
      <c r="A1608" s="39" t="s">
        <v>18</v>
      </c>
      <c r="B1608" s="52">
        <v>45539</v>
      </c>
      <c r="C1608" s="39">
        <f t="shared" si="4"/>
        <v>141</v>
      </c>
      <c r="D1608" s="39">
        <f t="shared" si="4"/>
        <v>86</v>
      </c>
    </row>
    <row r="1609" spans="1:4" s="39" customFormat="1" x14ac:dyDescent="0.25">
      <c r="A1609" s="39" t="s">
        <v>18</v>
      </c>
      <c r="B1609" s="52">
        <v>45540</v>
      </c>
      <c r="C1609" s="39">
        <f t="shared" si="4"/>
        <v>117</v>
      </c>
      <c r="D1609" s="39">
        <f t="shared" si="4"/>
        <v>95</v>
      </c>
    </row>
    <row r="1610" spans="1:4" s="39" customFormat="1" x14ac:dyDescent="0.25">
      <c r="A1610" s="39" t="s">
        <v>18</v>
      </c>
      <c r="B1610" s="52">
        <v>45541</v>
      </c>
      <c r="C1610" s="39">
        <f t="shared" si="4"/>
        <v>142</v>
      </c>
      <c r="D1610" s="39">
        <f t="shared" si="4"/>
        <v>76</v>
      </c>
    </row>
    <row r="1611" spans="1:4" s="39" customFormat="1" x14ac:dyDescent="0.25">
      <c r="A1611" s="39" t="s">
        <v>18</v>
      </c>
      <c r="B1611" s="52">
        <v>45542</v>
      </c>
      <c r="C1611" s="39">
        <f t="shared" si="4"/>
        <v>127</v>
      </c>
      <c r="D1611" s="39">
        <f t="shared" si="4"/>
        <v>84</v>
      </c>
    </row>
    <row r="1612" spans="1:4" s="39" customFormat="1" x14ac:dyDescent="0.25">
      <c r="A1612" s="39" t="s">
        <v>18</v>
      </c>
      <c r="B1612" s="52">
        <v>45543</v>
      </c>
      <c r="C1612" s="39">
        <f t="shared" si="4"/>
        <v>135</v>
      </c>
      <c r="D1612" s="39">
        <f t="shared" si="4"/>
        <v>68</v>
      </c>
    </row>
    <row r="1613" spans="1:4" s="39" customFormat="1" x14ac:dyDescent="0.25">
      <c r="A1613" s="39" t="s">
        <v>18</v>
      </c>
      <c r="B1613" s="52">
        <v>45544</v>
      </c>
      <c r="C1613" s="39">
        <f t="shared" si="4"/>
        <v>110</v>
      </c>
      <c r="D1613" s="39">
        <f t="shared" si="4"/>
        <v>73</v>
      </c>
    </row>
    <row r="1614" spans="1:4" s="39" customFormat="1" x14ac:dyDescent="0.25">
      <c r="A1614" s="39" t="s">
        <v>18</v>
      </c>
      <c r="B1614" s="52">
        <v>45545</v>
      </c>
      <c r="C1614" s="39">
        <f t="shared" si="4"/>
        <v>144</v>
      </c>
      <c r="D1614" s="39">
        <f t="shared" si="4"/>
        <v>77</v>
      </c>
    </row>
    <row r="1615" spans="1:4" s="39" customFormat="1" x14ac:dyDescent="0.25">
      <c r="A1615" s="39" t="s">
        <v>18</v>
      </c>
      <c r="B1615" s="52">
        <v>45546</v>
      </c>
      <c r="C1615" s="39">
        <f t="shared" si="4"/>
        <v>145</v>
      </c>
      <c r="D1615" s="39">
        <f t="shared" si="4"/>
        <v>68</v>
      </c>
    </row>
    <row r="1616" spans="1:4" s="39" customFormat="1" x14ac:dyDescent="0.25">
      <c r="A1616" s="39" t="s">
        <v>18</v>
      </c>
      <c r="B1616" s="52">
        <v>45547</v>
      </c>
      <c r="C1616" s="39">
        <f t="shared" si="4"/>
        <v>134</v>
      </c>
      <c r="D1616" s="39">
        <f t="shared" si="4"/>
        <v>89</v>
      </c>
    </row>
    <row r="1617" spans="1:4" s="39" customFormat="1" x14ac:dyDescent="0.25">
      <c r="A1617" s="39" t="s">
        <v>18</v>
      </c>
      <c r="B1617" s="52">
        <v>45548</v>
      </c>
      <c r="C1617" s="39">
        <f t="shared" si="4"/>
        <v>121</v>
      </c>
      <c r="D1617" s="39">
        <f t="shared" si="4"/>
        <v>84</v>
      </c>
    </row>
    <row r="1618" spans="1:4" s="39" customFormat="1" x14ac:dyDescent="0.25">
      <c r="A1618" s="39" t="s">
        <v>18</v>
      </c>
      <c r="B1618" s="52">
        <v>45549</v>
      </c>
      <c r="C1618" s="39">
        <f t="shared" si="4"/>
        <v>135</v>
      </c>
      <c r="D1618" s="39">
        <f t="shared" si="4"/>
        <v>98</v>
      </c>
    </row>
    <row r="1619" spans="1:4" s="39" customFormat="1" x14ac:dyDescent="0.25">
      <c r="A1619" s="39" t="s">
        <v>18</v>
      </c>
      <c r="B1619" s="52">
        <v>45550</v>
      </c>
      <c r="C1619" s="39">
        <f t="shared" ref="C1619:D1650" si="5">SUMIFS(C$342:C$1361,$B$342:$B$1361,$B1619)</f>
        <v>135</v>
      </c>
      <c r="D1619" s="39">
        <f t="shared" si="5"/>
        <v>48</v>
      </c>
    </row>
    <row r="1620" spans="1:4" s="39" customFormat="1" x14ac:dyDescent="0.25">
      <c r="A1620" s="39" t="s">
        <v>18</v>
      </c>
      <c r="B1620" s="52">
        <v>45551</v>
      </c>
      <c r="C1620" s="39">
        <f t="shared" si="5"/>
        <v>123</v>
      </c>
      <c r="D1620" s="39">
        <f t="shared" si="5"/>
        <v>76</v>
      </c>
    </row>
    <row r="1621" spans="1:4" s="39" customFormat="1" x14ac:dyDescent="0.25">
      <c r="A1621" s="39" t="s">
        <v>18</v>
      </c>
      <c r="B1621" s="52">
        <v>45552</v>
      </c>
      <c r="C1621" s="39">
        <f t="shared" si="5"/>
        <v>125</v>
      </c>
      <c r="D1621" s="39">
        <f t="shared" si="5"/>
        <v>64</v>
      </c>
    </row>
    <row r="1622" spans="1:4" s="39" customFormat="1" x14ac:dyDescent="0.25">
      <c r="A1622" s="39" t="s">
        <v>18</v>
      </c>
      <c r="B1622" s="52">
        <v>45553</v>
      </c>
      <c r="C1622" s="39">
        <f t="shared" si="5"/>
        <v>115</v>
      </c>
      <c r="D1622" s="39">
        <f t="shared" si="5"/>
        <v>77</v>
      </c>
    </row>
    <row r="1623" spans="1:4" s="39" customFormat="1" x14ac:dyDescent="0.25">
      <c r="A1623" s="39" t="s">
        <v>18</v>
      </c>
      <c r="B1623" s="52">
        <v>45554</v>
      </c>
      <c r="C1623" s="39">
        <f t="shared" si="5"/>
        <v>136</v>
      </c>
      <c r="D1623" s="39">
        <f t="shared" si="5"/>
        <v>77</v>
      </c>
    </row>
    <row r="1624" spans="1:4" s="39" customFormat="1" x14ac:dyDescent="0.25">
      <c r="A1624" s="39" t="s">
        <v>18</v>
      </c>
      <c r="B1624" s="52">
        <v>45555</v>
      </c>
      <c r="C1624" s="39">
        <f t="shared" si="5"/>
        <v>130</v>
      </c>
      <c r="D1624" s="39">
        <f t="shared" si="5"/>
        <v>67</v>
      </c>
    </row>
    <row r="1625" spans="1:4" s="39" customFormat="1" x14ac:dyDescent="0.25">
      <c r="A1625" s="39" t="s">
        <v>18</v>
      </c>
      <c r="B1625" s="52">
        <v>45556</v>
      </c>
      <c r="C1625" s="39">
        <f t="shared" si="5"/>
        <v>127</v>
      </c>
      <c r="D1625" s="39">
        <f t="shared" si="5"/>
        <v>65</v>
      </c>
    </row>
    <row r="1626" spans="1:4" s="39" customFormat="1" x14ac:dyDescent="0.25">
      <c r="A1626" s="39" t="s">
        <v>18</v>
      </c>
      <c r="B1626" s="52">
        <v>45557</v>
      </c>
      <c r="C1626" s="39">
        <f t="shared" si="5"/>
        <v>122</v>
      </c>
      <c r="D1626" s="39">
        <f t="shared" si="5"/>
        <v>71</v>
      </c>
    </row>
    <row r="1627" spans="1:4" s="39" customFormat="1" x14ac:dyDescent="0.25">
      <c r="A1627" s="39" t="s">
        <v>18</v>
      </c>
      <c r="B1627" s="52">
        <v>45558</v>
      </c>
      <c r="C1627" s="39">
        <f t="shared" si="5"/>
        <v>146</v>
      </c>
      <c r="D1627" s="39">
        <f t="shared" si="5"/>
        <v>79</v>
      </c>
    </row>
    <row r="1628" spans="1:4" s="39" customFormat="1" x14ac:dyDescent="0.25">
      <c r="A1628" s="39" t="s">
        <v>18</v>
      </c>
      <c r="B1628" s="52">
        <v>45559</v>
      </c>
      <c r="C1628" s="39">
        <f t="shared" si="5"/>
        <v>117</v>
      </c>
      <c r="D1628" s="39">
        <f t="shared" si="5"/>
        <v>79</v>
      </c>
    </row>
    <row r="1629" spans="1:4" s="39" customFormat="1" x14ac:dyDescent="0.25">
      <c r="A1629" s="39" t="s">
        <v>18</v>
      </c>
      <c r="B1629" s="52">
        <v>45560</v>
      </c>
      <c r="C1629" s="39">
        <f t="shared" si="5"/>
        <v>137</v>
      </c>
      <c r="D1629" s="39">
        <f t="shared" si="5"/>
        <v>61</v>
      </c>
    </row>
    <row r="1630" spans="1:4" s="39" customFormat="1" x14ac:dyDescent="0.25">
      <c r="A1630" s="39" t="s">
        <v>18</v>
      </c>
      <c r="B1630" s="52">
        <v>45561</v>
      </c>
      <c r="C1630" s="39">
        <f t="shared" si="5"/>
        <v>123</v>
      </c>
      <c r="D1630" s="39">
        <f t="shared" si="5"/>
        <v>81</v>
      </c>
    </row>
    <row r="1631" spans="1:4" s="39" customFormat="1" x14ac:dyDescent="0.25">
      <c r="A1631" s="39" t="s">
        <v>18</v>
      </c>
      <c r="B1631" s="52">
        <v>45562</v>
      </c>
      <c r="C1631" s="39">
        <f t="shared" si="5"/>
        <v>153</v>
      </c>
      <c r="D1631" s="39">
        <f t="shared" si="5"/>
        <v>70</v>
      </c>
    </row>
    <row r="1632" spans="1:4" s="39" customFormat="1" x14ac:dyDescent="0.25">
      <c r="A1632" s="39" t="s">
        <v>18</v>
      </c>
      <c r="B1632" s="52">
        <v>45563</v>
      </c>
      <c r="C1632" s="39">
        <f t="shared" si="5"/>
        <v>120</v>
      </c>
      <c r="D1632" s="39">
        <f t="shared" si="5"/>
        <v>59</v>
      </c>
    </row>
    <row r="1633" spans="1:4" s="39" customFormat="1" x14ac:dyDescent="0.25">
      <c r="A1633" s="39" t="s">
        <v>18</v>
      </c>
      <c r="B1633" s="52">
        <v>45564</v>
      </c>
      <c r="C1633" s="39">
        <f t="shared" si="5"/>
        <v>129</v>
      </c>
      <c r="D1633" s="39">
        <f t="shared" si="5"/>
        <v>90</v>
      </c>
    </row>
    <row r="1634" spans="1:4" s="39" customFormat="1" x14ac:dyDescent="0.25">
      <c r="A1634" s="39" t="s">
        <v>18</v>
      </c>
      <c r="B1634" s="52">
        <v>45565</v>
      </c>
      <c r="C1634" s="39">
        <f t="shared" si="5"/>
        <v>130</v>
      </c>
      <c r="D1634" s="39">
        <f t="shared" si="5"/>
        <v>85</v>
      </c>
    </row>
    <row r="1635" spans="1:4" s="39" customFormat="1" x14ac:dyDescent="0.25">
      <c r="A1635" s="39" t="s">
        <v>18</v>
      </c>
      <c r="B1635" s="52">
        <v>45566</v>
      </c>
      <c r="C1635" s="39">
        <f t="shared" si="5"/>
        <v>128</v>
      </c>
      <c r="D1635" s="39">
        <f t="shared" si="5"/>
        <v>96</v>
      </c>
    </row>
    <row r="1636" spans="1:4" s="39" customFormat="1" x14ac:dyDescent="0.25">
      <c r="A1636" s="39" t="s">
        <v>18</v>
      </c>
      <c r="B1636" s="52">
        <v>45567</v>
      </c>
      <c r="C1636" s="39">
        <f t="shared" si="5"/>
        <v>134</v>
      </c>
      <c r="D1636" s="39">
        <f t="shared" si="5"/>
        <v>67</v>
      </c>
    </row>
    <row r="1637" spans="1:4" s="39" customFormat="1" x14ac:dyDescent="0.25">
      <c r="A1637" s="39" t="s">
        <v>18</v>
      </c>
      <c r="B1637" s="52">
        <v>45568</v>
      </c>
      <c r="C1637" s="39">
        <f t="shared" si="5"/>
        <v>128</v>
      </c>
      <c r="D1637" s="39">
        <f t="shared" si="5"/>
        <v>91</v>
      </c>
    </row>
    <row r="1638" spans="1:4" s="39" customFormat="1" x14ac:dyDescent="0.25">
      <c r="A1638" s="39" t="s">
        <v>18</v>
      </c>
      <c r="B1638" s="52">
        <v>45569</v>
      </c>
      <c r="C1638" s="39">
        <f t="shared" si="5"/>
        <v>136</v>
      </c>
      <c r="D1638" s="39">
        <f t="shared" si="5"/>
        <v>79</v>
      </c>
    </row>
    <row r="1639" spans="1:4" s="39" customFormat="1" x14ac:dyDescent="0.25">
      <c r="A1639" s="39" t="s">
        <v>18</v>
      </c>
      <c r="B1639" s="52">
        <v>45570</v>
      </c>
      <c r="C1639" s="39">
        <f t="shared" si="5"/>
        <v>130</v>
      </c>
      <c r="D1639" s="39">
        <f t="shared" si="5"/>
        <v>67</v>
      </c>
    </row>
    <row r="1640" spans="1:4" s="39" customFormat="1" x14ac:dyDescent="0.25">
      <c r="A1640" s="39" t="s">
        <v>18</v>
      </c>
      <c r="B1640" s="52">
        <v>45571</v>
      </c>
      <c r="C1640" s="39">
        <f t="shared" si="5"/>
        <v>156</v>
      </c>
      <c r="D1640" s="39">
        <f t="shared" si="5"/>
        <v>74</v>
      </c>
    </row>
    <row r="1641" spans="1:4" s="39" customFormat="1" x14ac:dyDescent="0.25">
      <c r="A1641" s="39" t="s">
        <v>18</v>
      </c>
      <c r="B1641" s="52">
        <v>45572</v>
      </c>
      <c r="C1641" s="39">
        <f t="shared" si="5"/>
        <v>122</v>
      </c>
      <c r="D1641" s="39">
        <f t="shared" si="5"/>
        <v>66</v>
      </c>
    </row>
    <row r="1642" spans="1:4" s="39" customFormat="1" x14ac:dyDescent="0.25">
      <c r="A1642" s="39" t="s">
        <v>18</v>
      </c>
      <c r="B1642" s="52">
        <v>45573</v>
      </c>
      <c r="C1642" s="39">
        <f t="shared" si="5"/>
        <v>125</v>
      </c>
      <c r="D1642" s="39">
        <f t="shared" si="5"/>
        <v>99</v>
      </c>
    </row>
    <row r="1643" spans="1:4" s="39" customFormat="1" x14ac:dyDescent="0.25">
      <c r="A1643" s="39" t="s">
        <v>18</v>
      </c>
      <c r="B1643" s="52">
        <v>45574</v>
      </c>
      <c r="C1643" s="39">
        <f t="shared" si="5"/>
        <v>116</v>
      </c>
      <c r="D1643" s="39">
        <f t="shared" si="5"/>
        <v>87</v>
      </c>
    </row>
    <row r="1644" spans="1:4" s="39" customFormat="1" x14ac:dyDescent="0.25">
      <c r="A1644" s="39" t="s">
        <v>18</v>
      </c>
      <c r="B1644" s="52">
        <v>45575</v>
      </c>
      <c r="C1644" s="39">
        <f t="shared" si="5"/>
        <v>160</v>
      </c>
      <c r="D1644" s="39">
        <f t="shared" si="5"/>
        <v>68</v>
      </c>
    </row>
    <row r="1645" spans="1:4" s="39" customFormat="1" x14ac:dyDescent="0.25">
      <c r="A1645" s="39" t="s">
        <v>18</v>
      </c>
      <c r="B1645" s="52">
        <v>45576</v>
      </c>
      <c r="C1645" s="39">
        <f t="shared" si="5"/>
        <v>135</v>
      </c>
      <c r="D1645" s="39">
        <f t="shared" si="5"/>
        <v>68</v>
      </c>
    </row>
    <row r="1646" spans="1:4" s="39" customFormat="1" x14ac:dyDescent="0.25">
      <c r="A1646" s="39" t="s">
        <v>18</v>
      </c>
      <c r="B1646" s="52">
        <v>45577</v>
      </c>
      <c r="C1646" s="39">
        <f t="shared" si="5"/>
        <v>139</v>
      </c>
      <c r="D1646" s="39">
        <f t="shared" si="5"/>
        <v>64</v>
      </c>
    </row>
    <row r="1647" spans="1:4" s="39" customFormat="1" x14ac:dyDescent="0.25">
      <c r="A1647" s="39" t="s">
        <v>18</v>
      </c>
      <c r="B1647" s="52">
        <v>45578</v>
      </c>
      <c r="C1647" s="39">
        <f t="shared" si="5"/>
        <v>117</v>
      </c>
      <c r="D1647" s="39">
        <f t="shared" si="5"/>
        <v>90</v>
      </c>
    </row>
    <row r="1648" spans="1:4" s="39" customFormat="1" x14ac:dyDescent="0.25">
      <c r="A1648" s="39" t="s">
        <v>18</v>
      </c>
      <c r="B1648" s="52">
        <v>45579</v>
      </c>
      <c r="C1648" s="39">
        <f t="shared" si="5"/>
        <v>137</v>
      </c>
      <c r="D1648" s="39">
        <f t="shared" si="5"/>
        <v>81</v>
      </c>
    </row>
    <row r="1649" spans="1:4" s="39" customFormat="1" x14ac:dyDescent="0.25">
      <c r="A1649" s="39" t="s">
        <v>18</v>
      </c>
      <c r="B1649" s="52">
        <v>45580</v>
      </c>
      <c r="C1649" s="39">
        <f t="shared" si="5"/>
        <v>108</v>
      </c>
      <c r="D1649" s="39">
        <f t="shared" si="5"/>
        <v>95</v>
      </c>
    </row>
    <row r="1650" spans="1:4" s="39" customFormat="1" x14ac:dyDescent="0.25">
      <c r="A1650" s="39" t="s">
        <v>18</v>
      </c>
      <c r="B1650" s="52">
        <v>45581</v>
      </c>
      <c r="C1650" s="39">
        <f t="shared" si="5"/>
        <v>153</v>
      </c>
      <c r="D1650" s="39">
        <f t="shared" si="5"/>
        <v>72</v>
      </c>
    </row>
    <row r="1651" spans="1:4" s="39" customFormat="1" x14ac:dyDescent="0.25">
      <c r="A1651" s="39" t="s">
        <v>18</v>
      </c>
      <c r="B1651" s="52">
        <v>45582</v>
      </c>
      <c r="C1651" s="39">
        <f t="shared" ref="C1651:D1682" si="6">SUMIFS(C$342:C$1361,$B$342:$B$1361,$B1651)</f>
        <v>126</v>
      </c>
      <c r="D1651" s="39">
        <f t="shared" si="6"/>
        <v>82</v>
      </c>
    </row>
    <row r="1652" spans="1:4" s="39" customFormat="1" x14ac:dyDescent="0.25">
      <c r="A1652" s="39" t="s">
        <v>18</v>
      </c>
      <c r="B1652" s="52">
        <v>45583</v>
      </c>
      <c r="C1652" s="39">
        <f t="shared" si="6"/>
        <v>118</v>
      </c>
      <c r="D1652" s="39">
        <f t="shared" si="6"/>
        <v>74</v>
      </c>
    </row>
    <row r="1653" spans="1:4" s="39" customFormat="1" x14ac:dyDescent="0.25">
      <c r="A1653" s="39" t="s">
        <v>18</v>
      </c>
      <c r="B1653" s="52">
        <v>45584</v>
      </c>
      <c r="C1653" s="39">
        <f t="shared" si="6"/>
        <v>130</v>
      </c>
      <c r="D1653" s="39">
        <f t="shared" si="6"/>
        <v>63</v>
      </c>
    </row>
    <row r="1654" spans="1:4" s="39" customFormat="1" x14ac:dyDescent="0.25">
      <c r="A1654" s="39" t="s">
        <v>18</v>
      </c>
      <c r="B1654" s="52">
        <v>45585</v>
      </c>
      <c r="C1654" s="39">
        <f t="shared" si="6"/>
        <v>103</v>
      </c>
      <c r="D1654" s="39">
        <f t="shared" si="6"/>
        <v>64</v>
      </c>
    </row>
    <row r="1655" spans="1:4" s="39" customFormat="1" x14ac:dyDescent="0.25">
      <c r="A1655" s="39" t="s">
        <v>18</v>
      </c>
      <c r="B1655" s="52">
        <v>45586</v>
      </c>
      <c r="C1655" s="39">
        <f t="shared" si="6"/>
        <v>129</v>
      </c>
      <c r="D1655" s="39">
        <f t="shared" si="6"/>
        <v>78</v>
      </c>
    </row>
    <row r="1656" spans="1:4" s="39" customFormat="1" x14ac:dyDescent="0.25">
      <c r="A1656" s="39" t="s">
        <v>18</v>
      </c>
      <c r="B1656" s="52">
        <v>45587</v>
      </c>
      <c r="C1656" s="39">
        <f t="shared" si="6"/>
        <v>112</v>
      </c>
      <c r="D1656" s="39">
        <f t="shared" si="6"/>
        <v>66</v>
      </c>
    </row>
    <row r="1657" spans="1:4" s="39" customFormat="1" x14ac:dyDescent="0.25">
      <c r="A1657" s="39" t="s">
        <v>18</v>
      </c>
      <c r="B1657" s="52">
        <v>45588</v>
      </c>
      <c r="C1657" s="39">
        <f t="shared" si="6"/>
        <v>139</v>
      </c>
      <c r="D1657" s="39">
        <f t="shared" si="6"/>
        <v>76</v>
      </c>
    </row>
    <row r="1658" spans="1:4" s="39" customFormat="1" x14ac:dyDescent="0.25">
      <c r="A1658" s="39" t="s">
        <v>18</v>
      </c>
      <c r="B1658" s="52">
        <v>45589</v>
      </c>
      <c r="C1658" s="39">
        <f t="shared" si="6"/>
        <v>112</v>
      </c>
      <c r="D1658" s="39">
        <f t="shared" si="6"/>
        <v>73</v>
      </c>
    </row>
    <row r="1659" spans="1:4" s="39" customFormat="1" x14ac:dyDescent="0.25">
      <c r="A1659" s="39" t="s">
        <v>18</v>
      </c>
      <c r="B1659" s="52">
        <v>45590</v>
      </c>
      <c r="C1659" s="39">
        <f t="shared" si="6"/>
        <v>122</v>
      </c>
      <c r="D1659" s="39">
        <f t="shared" si="6"/>
        <v>66</v>
      </c>
    </row>
    <row r="1660" spans="1:4" s="39" customFormat="1" x14ac:dyDescent="0.25">
      <c r="A1660" s="39" t="s">
        <v>18</v>
      </c>
      <c r="B1660" s="52">
        <v>45591</v>
      </c>
      <c r="C1660" s="39">
        <f t="shared" si="6"/>
        <v>139</v>
      </c>
      <c r="D1660" s="39">
        <f t="shared" si="6"/>
        <v>86</v>
      </c>
    </row>
    <row r="1661" spans="1:4" s="39" customFormat="1" x14ac:dyDescent="0.25">
      <c r="A1661" s="39" t="s">
        <v>18</v>
      </c>
      <c r="B1661" s="52">
        <v>45592</v>
      </c>
      <c r="C1661" s="39">
        <f t="shared" si="6"/>
        <v>154</v>
      </c>
      <c r="D1661" s="39">
        <f t="shared" si="6"/>
        <v>84</v>
      </c>
    </row>
    <row r="1662" spans="1:4" s="39" customFormat="1" x14ac:dyDescent="0.25">
      <c r="A1662" s="39" t="s">
        <v>18</v>
      </c>
      <c r="B1662" s="52">
        <v>45593</v>
      </c>
      <c r="C1662" s="39">
        <f t="shared" si="6"/>
        <v>138</v>
      </c>
      <c r="D1662" s="39">
        <f t="shared" si="6"/>
        <v>78</v>
      </c>
    </row>
    <row r="1663" spans="1:4" s="39" customFormat="1" x14ac:dyDescent="0.25">
      <c r="A1663" s="39" t="s">
        <v>18</v>
      </c>
      <c r="B1663" s="52">
        <v>45594</v>
      </c>
      <c r="C1663" s="39">
        <f t="shared" si="6"/>
        <v>139</v>
      </c>
      <c r="D1663" s="39">
        <f t="shared" si="6"/>
        <v>95</v>
      </c>
    </row>
    <row r="1664" spans="1:4" s="39" customFormat="1" x14ac:dyDescent="0.25">
      <c r="A1664" s="39" t="s">
        <v>18</v>
      </c>
      <c r="B1664" s="52">
        <v>45595</v>
      </c>
      <c r="C1664" s="39">
        <f t="shared" si="6"/>
        <v>112</v>
      </c>
      <c r="D1664" s="39">
        <f t="shared" si="6"/>
        <v>69</v>
      </c>
    </row>
    <row r="1665" spans="1:4" s="39" customFormat="1" x14ac:dyDescent="0.25">
      <c r="A1665" s="39" t="s">
        <v>18</v>
      </c>
      <c r="B1665" s="52">
        <v>45596</v>
      </c>
      <c r="C1665" s="39">
        <f t="shared" si="6"/>
        <v>117</v>
      </c>
      <c r="D1665" s="39">
        <f t="shared" si="6"/>
        <v>90</v>
      </c>
    </row>
    <row r="1666" spans="1:4" s="39" customFormat="1" x14ac:dyDescent="0.25">
      <c r="A1666" s="39" t="s">
        <v>18</v>
      </c>
      <c r="B1666" s="52">
        <v>45597</v>
      </c>
      <c r="C1666" s="39">
        <f t="shared" si="6"/>
        <v>118</v>
      </c>
      <c r="D1666" s="39">
        <f t="shared" si="6"/>
        <v>86</v>
      </c>
    </row>
    <row r="1667" spans="1:4" s="39" customFormat="1" x14ac:dyDescent="0.25">
      <c r="A1667" s="39" t="s">
        <v>18</v>
      </c>
      <c r="B1667" s="52">
        <v>45598</v>
      </c>
      <c r="C1667" s="39">
        <f t="shared" si="6"/>
        <v>119</v>
      </c>
      <c r="D1667" s="39">
        <f t="shared" si="6"/>
        <v>78</v>
      </c>
    </row>
    <row r="1668" spans="1:4" s="39" customFormat="1" x14ac:dyDescent="0.25">
      <c r="A1668" s="39" t="s">
        <v>18</v>
      </c>
      <c r="B1668" s="52">
        <v>45599</v>
      </c>
      <c r="C1668" s="39">
        <f t="shared" si="6"/>
        <v>137</v>
      </c>
      <c r="D1668" s="39">
        <f t="shared" si="6"/>
        <v>78</v>
      </c>
    </row>
    <row r="1669" spans="1:4" s="39" customFormat="1" x14ac:dyDescent="0.25">
      <c r="A1669" s="39" t="s">
        <v>18</v>
      </c>
      <c r="B1669" s="52">
        <v>45600</v>
      </c>
      <c r="C1669" s="39">
        <f t="shared" si="6"/>
        <v>129</v>
      </c>
      <c r="D1669" s="39">
        <f t="shared" si="6"/>
        <v>90</v>
      </c>
    </row>
    <row r="1670" spans="1:4" s="39" customFormat="1" x14ac:dyDescent="0.25">
      <c r="A1670" s="39" t="s">
        <v>18</v>
      </c>
      <c r="B1670" s="52">
        <v>45601</v>
      </c>
      <c r="C1670" s="39">
        <f t="shared" si="6"/>
        <v>129</v>
      </c>
      <c r="D1670" s="39">
        <f t="shared" si="6"/>
        <v>71</v>
      </c>
    </row>
    <row r="1671" spans="1:4" s="39" customFormat="1" x14ac:dyDescent="0.25">
      <c r="A1671" s="39" t="s">
        <v>18</v>
      </c>
      <c r="B1671" s="52">
        <v>45602</v>
      </c>
      <c r="C1671" s="39">
        <f t="shared" si="6"/>
        <v>117</v>
      </c>
      <c r="D1671" s="39">
        <f t="shared" si="6"/>
        <v>94</v>
      </c>
    </row>
    <row r="1672" spans="1:4" s="39" customFormat="1" x14ac:dyDescent="0.25">
      <c r="A1672" s="39" t="s">
        <v>18</v>
      </c>
      <c r="B1672" s="52">
        <v>45603</v>
      </c>
      <c r="C1672" s="39">
        <f t="shared" si="6"/>
        <v>110</v>
      </c>
      <c r="D1672" s="39">
        <f t="shared" si="6"/>
        <v>82</v>
      </c>
    </row>
    <row r="1673" spans="1:4" s="39" customFormat="1" x14ac:dyDescent="0.25">
      <c r="A1673" s="39" t="s">
        <v>18</v>
      </c>
      <c r="B1673" s="52">
        <v>45604</v>
      </c>
      <c r="C1673" s="39">
        <f t="shared" si="6"/>
        <v>157</v>
      </c>
      <c r="D1673" s="39">
        <f t="shared" si="6"/>
        <v>68</v>
      </c>
    </row>
    <row r="1674" spans="1:4" s="39" customFormat="1" x14ac:dyDescent="0.25">
      <c r="A1674" s="39" t="s">
        <v>18</v>
      </c>
      <c r="B1674" s="52">
        <v>45605</v>
      </c>
      <c r="C1674" s="39">
        <f t="shared" si="6"/>
        <v>117</v>
      </c>
      <c r="D1674" s="39">
        <f t="shared" si="6"/>
        <v>79</v>
      </c>
    </row>
    <row r="1675" spans="1:4" s="39" customFormat="1" x14ac:dyDescent="0.25">
      <c r="A1675" s="39" t="s">
        <v>18</v>
      </c>
      <c r="B1675" s="52">
        <v>45606</v>
      </c>
      <c r="C1675" s="39">
        <f t="shared" si="6"/>
        <v>130</v>
      </c>
      <c r="D1675" s="39">
        <f t="shared" si="6"/>
        <v>70</v>
      </c>
    </row>
    <row r="1676" spans="1:4" s="39" customFormat="1" x14ac:dyDescent="0.25">
      <c r="A1676" s="39" t="s">
        <v>18</v>
      </c>
      <c r="B1676" s="52">
        <v>45607</v>
      </c>
      <c r="C1676" s="39">
        <f t="shared" si="6"/>
        <v>120</v>
      </c>
      <c r="D1676" s="39">
        <f t="shared" si="6"/>
        <v>72</v>
      </c>
    </row>
    <row r="1677" spans="1:4" s="39" customFormat="1" x14ac:dyDescent="0.25">
      <c r="A1677" s="39" t="s">
        <v>18</v>
      </c>
      <c r="B1677" s="52">
        <v>45608</v>
      </c>
      <c r="C1677" s="39">
        <f t="shared" si="6"/>
        <v>131</v>
      </c>
      <c r="D1677" s="39">
        <f t="shared" si="6"/>
        <v>78</v>
      </c>
    </row>
    <row r="1678" spans="1:4" s="39" customFormat="1" x14ac:dyDescent="0.25">
      <c r="A1678" s="39" t="s">
        <v>18</v>
      </c>
      <c r="B1678" s="52">
        <v>45609</v>
      </c>
      <c r="C1678" s="39">
        <f t="shared" si="6"/>
        <v>129</v>
      </c>
      <c r="D1678" s="39">
        <f t="shared" si="6"/>
        <v>93</v>
      </c>
    </row>
    <row r="1679" spans="1:4" s="39" customFormat="1" x14ac:dyDescent="0.25">
      <c r="A1679" s="39" t="s">
        <v>18</v>
      </c>
      <c r="B1679" s="52">
        <v>45610</v>
      </c>
      <c r="C1679" s="39">
        <f t="shared" si="6"/>
        <v>122</v>
      </c>
      <c r="D1679" s="39">
        <f t="shared" si="6"/>
        <v>52</v>
      </c>
    </row>
    <row r="1680" spans="1:4" s="39" customFormat="1" x14ac:dyDescent="0.25">
      <c r="A1680" s="39" t="s">
        <v>18</v>
      </c>
      <c r="B1680" s="52">
        <v>45611</v>
      </c>
      <c r="C1680" s="39">
        <f t="shared" si="6"/>
        <v>151</v>
      </c>
      <c r="D1680" s="39">
        <f t="shared" si="6"/>
        <v>80</v>
      </c>
    </row>
    <row r="1681" spans="1:4" s="39" customFormat="1" x14ac:dyDescent="0.25">
      <c r="A1681" s="39" t="s">
        <v>18</v>
      </c>
      <c r="B1681" s="52">
        <v>45612</v>
      </c>
      <c r="C1681" s="39">
        <f t="shared" si="6"/>
        <v>128</v>
      </c>
      <c r="D1681" s="39">
        <f t="shared" si="6"/>
        <v>61</v>
      </c>
    </row>
    <row r="1682" spans="1:4" s="39" customFormat="1" x14ac:dyDescent="0.25">
      <c r="A1682" s="39" t="s">
        <v>18</v>
      </c>
      <c r="B1682" s="52">
        <v>45613</v>
      </c>
      <c r="C1682" s="39">
        <f t="shared" si="6"/>
        <v>136</v>
      </c>
      <c r="D1682" s="39">
        <f t="shared" si="6"/>
        <v>82</v>
      </c>
    </row>
    <row r="1683" spans="1:4" s="39" customFormat="1" x14ac:dyDescent="0.25">
      <c r="A1683" s="39" t="s">
        <v>18</v>
      </c>
      <c r="B1683" s="52">
        <v>45614</v>
      </c>
      <c r="C1683" s="39">
        <f t="shared" ref="C1683:D1701" si="7">SUMIFS(C$342:C$1361,$B$342:$B$1361,$B1683)</f>
        <v>136</v>
      </c>
      <c r="D1683" s="39">
        <f t="shared" si="7"/>
        <v>70</v>
      </c>
    </row>
    <row r="1684" spans="1:4" s="39" customFormat="1" x14ac:dyDescent="0.25">
      <c r="A1684" s="39" t="s">
        <v>18</v>
      </c>
      <c r="B1684" s="52">
        <v>45615</v>
      </c>
      <c r="C1684" s="39">
        <f t="shared" si="7"/>
        <v>127</v>
      </c>
      <c r="D1684" s="39">
        <f t="shared" si="7"/>
        <v>66</v>
      </c>
    </row>
    <row r="1685" spans="1:4" s="39" customFormat="1" x14ac:dyDescent="0.25">
      <c r="A1685" s="39" t="s">
        <v>18</v>
      </c>
      <c r="B1685" s="52">
        <v>45616</v>
      </c>
      <c r="C1685" s="39">
        <f t="shared" si="7"/>
        <v>142</v>
      </c>
      <c r="D1685" s="39">
        <f t="shared" si="7"/>
        <v>64</v>
      </c>
    </row>
    <row r="1686" spans="1:4" s="39" customFormat="1" x14ac:dyDescent="0.25">
      <c r="A1686" s="39" t="s">
        <v>18</v>
      </c>
      <c r="B1686" s="52">
        <v>45617</v>
      </c>
      <c r="C1686" s="39">
        <f t="shared" si="7"/>
        <v>138</v>
      </c>
      <c r="D1686" s="39">
        <f t="shared" si="7"/>
        <v>63</v>
      </c>
    </row>
    <row r="1687" spans="1:4" s="39" customFormat="1" x14ac:dyDescent="0.25">
      <c r="A1687" s="39" t="s">
        <v>18</v>
      </c>
      <c r="B1687" s="52">
        <v>45618</v>
      </c>
      <c r="C1687" s="39">
        <f t="shared" si="7"/>
        <v>133</v>
      </c>
      <c r="D1687" s="39">
        <f t="shared" si="7"/>
        <v>57</v>
      </c>
    </row>
    <row r="1688" spans="1:4" s="39" customFormat="1" x14ac:dyDescent="0.25">
      <c r="A1688" s="39" t="s">
        <v>18</v>
      </c>
      <c r="B1688" s="52">
        <v>45619</v>
      </c>
      <c r="C1688" s="39">
        <f t="shared" si="7"/>
        <v>130</v>
      </c>
      <c r="D1688" s="39">
        <f t="shared" si="7"/>
        <v>87</v>
      </c>
    </row>
    <row r="1689" spans="1:4" s="39" customFormat="1" x14ac:dyDescent="0.25">
      <c r="A1689" s="39" t="s">
        <v>18</v>
      </c>
      <c r="B1689" s="52">
        <v>45620</v>
      </c>
      <c r="C1689" s="39">
        <f t="shared" si="7"/>
        <v>134</v>
      </c>
      <c r="D1689" s="39">
        <f t="shared" si="7"/>
        <v>83</v>
      </c>
    </row>
    <row r="1690" spans="1:4" s="39" customFormat="1" x14ac:dyDescent="0.25">
      <c r="A1690" s="39" t="s">
        <v>18</v>
      </c>
      <c r="B1690" s="52">
        <v>45621</v>
      </c>
      <c r="C1690" s="39">
        <f t="shared" si="7"/>
        <v>130</v>
      </c>
      <c r="D1690" s="39">
        <f t="shared" si="7"/>
        <v>93</v>
      </c>
    </row>
    <row r="1691" spans="1:4" s="39" customFormat="1" x14ac:dyDescent="0.25">
      <c r="A1691" s="39" t="s">
        <v>18</v>
      </c>
      <c r="B1691" s="52">
        <v>45622</v>
      </c>
      <c r="C1691" s="39">
        <f t="shared" si="7"/>
        <v>138</v>
      </c>
      <c r="D1691" s="39">
        <f t="shared" si="7"/>
        <v>66</v>
      </c>
    </row>
    <row r="1692" spans="1:4" s="39" customFormat="1" x14ac:dyDescent="0.25">
      <c r="A1692" s="39" t="s">
        <v>18</v>
      </c>
      <c r="B1692" s="52">
        <v>45623</v>
      </c>
      <c r="C1692" s="39">
        <f t="shared" si="7"/>
        <v>143</v>
      </c>
      <c r="D1692" s="39">
        <f t="shared" si="7"/>
        <v>85</v>
      </c>
    </row>
    <row r="1693" spans="1:4" s="39" customFormat="1" x14ac:dyDescent="0.25">
      <c r="A1693" s="39" t="s">
        <v>18</v>
      </c>
      <c r="B1693" s="52">
        <v>45624</v>
      </c>
      <c r="C1693" s="39">
        <f t="shared" si="7"/>
        <v>139</v>
      </c>
      <c r="D1693" s="39">
        <f t="shared" si="7"/>
        <v>78</v>
      </c>
    </row>
    <row r="1694" spans="1:4" s="39" customFormat="1" x14ac:dyDescent="0.25">
      <c r="A1694" s="39" t="s">
        <v>18</v>
      </c>
      <c r="B1694" s="52">
        <v>45625</v>
      </c>
      <c r="C1694" s="39">
        <f t="shared" si="7"/>
        <v>138</v>
      </c>
      <c r="D1694" s="39">
        <f t="shared" si="7"/>
        <v>83</v>
      </c>
    </row>
    <row r="1695" spans="1:4" s="39" customFormat="1" x14ac:dyDescent="0.25">
      <c r="A1695" s="39" t="s">
        <v>18</v>
      </c>
      <c r="B1695" s="52">
        <v>45626</v>
      </c>
      <c r="C1695" s="39">
        <f t="shared" si="7"/>
        <v>136</v>
      </c>
      <c r="D1695" s="39">
        <f t="shared" si="7"/>
        <v>62</v>
      </c>
    </row>
    <row r="1696" spans="1:4" s="39" customFormat="1" x14ac:dyDescent="0.25">
      <c r="A1696" s="39" t="s">
        <v>18</v>
      </c>
      <c r="B1696" s="52">
        <v>45627</v>
      </c>
      <c r="C1696" s="39">
        <f t="shared" si="7"/>
        <v>143</v>
      </c>
      <c r="D1696" s="39">
        <f t="shared" si="7"/>
        <v>78</v>
      </c>
    </row>
    <row r="1697" spans="1:4" s="39" customFormat="1" x14ac:dyDescent="0.25">
      <c r="A1697" s="39" t="s">
        <v>18</v>
      </c>
      <c r="B1697" s="52">
        <v>45628</v>
      </c>
      <c r="C1697" s="39">
        <f t="shared" si="7"/>
        <v>122</v>
      </c>
      <c r="D1697" s="39">
        <f t="shared" si="7"/>
        <v>77</v>
      </c>
    </row>
    <row r="1698" spans="1:4" s="39" customFormat="1" x14ac:dyDescent="0.25">
      <c r="A1698" s="39" t="s">
        <v>18</v>
      </c>
      <c r="B1698" s="52">
        <v>45629</v>
      </c>
      <c r="C1698" s="39">
        <f t="shared" si="7"/>
        <v>138</v>
      </c>
      <c r="D1698" s="39">
        <f t="shared" si="7"/>
        <v>64</v>
      </c>
    </row>
    <row r="1699" spans="1:4" s="39" customFormat="1" x14ac:dyDescent="0.25">
      <c r="A1699" s="39" t="s">
        <v>18</v>
      </c>
      <c r="B1699" s="52">
        <v>45630</v>
      </c>
      <c r="C1699" s="39">
        <f t="shared" si="7"/>
        <v>111</v>
      </c>
      <c r="D1699" s="39">
        <f t="shared" si="7"/>
        <v>81</v>
      </c>
    </row>
    <row r="1700" spans="1:4" s="39" customFormat="1" x14ac:dyDescent="0.25">
      <c r="A1700" s="39" t="s">
        <v>18</v>
      </c>
      <c r="B1700" s="52">
        <v>45631</v>
      </c>
      <c r="C1700" s="39">
        <f t="shared" si="7"/>
        <v>129</v>
      </c>
      <c r="D1700" s="39">
        <f t="shared" si="7"/>
        <v>81</v>
      </c>
    </row>
    <row r="1701" spans="1:4" s="39" customFormat="1" x14ac:dyDescent="0.25">
      <c r="A1701" s="39" t="s">
        <v>18</v>
      </c>
      <c r="B1701" s="52">
        <v>45632</v>
      </c>
      <c r="C1701" s="39">
        <f t="shared" si="7"/>
        <v>138</v>
      </c>
      <c r="D1701" s="39">
        <f t="shared" si="7"/>
        <v>64</v>
      </c>
    </row>
  </sheetData>
  <autoFilter ref="A1:D1701" xr:uid="{00000000-0001-0000-0500-000000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tabColor theme="4" tint="-0.249977111117893"/>
  </sheetPr>
  <dimension ref="A1:E39"/>
  <sheetViews>
    <sheetView workbookViewId="0">
      <selection activeCell="E8" sqref="E8"/>
    </sheetView>
  </sheetViews>
  <sheetFormatPr defaultRowHeight="13.2" x14ac:dyDescent="0.25"/>
  <cols>
    <col min="1" max="1" width="16.44140625" customWidth="1"/>
    <col min="2" max="2" width="12.33203125" customWidth="1"/>
    <col min="3" max="3" width="12.6640625" bestFit="1" customWidth="1"/>
    <col min="5" max="5" width="11.33203125" bestFit="1" customWidth="1"/>
  </cols>
  <sheetData>
    <row r="1" spans="1:5" x14ac:dyDescent="0.25">
      <c r="A1" s="14" t="s">
        <v>23</v>
      </c>
      <c r="B1" s="14" t="s">
        <v>64</v>
      </c>
      <c r="C1" s="14" t="s">
        <v>68</v>
      </c>
      <c r="D1" s="14" t="s">
        <v>65</v>
      </c>
      <c r="E1" s="14" t="s">
        <v>72</v>
      </c>
    </row>
    <row r="2" spans="1:5" s="39" customFormat="1" x14ac:dyDescent="0.25">
      <c r="A2" s="39" t="s">
        <v>171</v>
      </c>
      <c r="B2" s="39" t="s">
        <v>175</v>
      </c>
      <c r="C2" s="53">
        <v>0.06</v>
      </c>
      <c r="D2" s="53">
        <v>0.22</v>
      </c>
      <c r="E2" s="54">
        <v>30000</v>
      </c>
    </row>
    <row r="3" spans="1:5" s="39" customFormat="1" x14ac:dyDescent="0.25">
      <c r="A3" s="39" t="s">
        <v>171</v>
      </c>
      <c r="B3" s="39" t="s">
        <v>176</v>
      </c>
      <c r="C3" s="53">
        <v>0</v>
      </c>
      <c r="D3" s="53">
        <v>0.31</v>
      </c>
      <c r="E3" s="54">
        <v>25000</v>
      </c>
    </row>
    <row r="4" spans="1:5" s="39" customFormat="1" x14ac:dyDescent="0.25">
      <c r="A4" s="39" t="s">
        <v>171</v>
      </c>
      <c r="B4" s="39" t="s">
        <v>177</v>
      </c>
      <c r="C4" s="53">
        <v>-0.03</v>
      </c>
      <c r="D4" s="53">
        <v>9.5000000000000001E-2</v>
      </c>
      <c r="E4" s="54">
        <v>10000</v>
      </c>
    </row>
    <row r="5" spans="1:5" s="39" customFormat="1" x14ac:dyDescent="0.25">
      <c r="A5" s="39" t="s">
        <v>171</v>
      </c>
      <c r="B5" s="39" t="s">
        <v>178</v>
      </c>
      <c r="C5" s="53">
        <v>0.15</v>
      </c>
      <c r="D5" s="53">
        <v>0.16</v>
      </c>
      <c r="E5" s="54">
        <v>15000</v>
      </c>
    </row>
    <row r="6" spans="1:5" s="39" customFormat="1" x14ac:dyDescent="0.25">
      <c r="A6" s="39" t="s">
        <v>171</v>
      </c>
      <c r="B6" s="39" t="s">
        <v>179</v>
      </c>
      <c r="C6" s="53">
        <v>-0.06</v>
      </c>
      <c r="D6" s="53">
        <v>0.21</v>
      </c>
      <c r="E6" s="54">
        <v>8000</v>
      </c>
    </row>
    <row r="7" spans="1:5" s="39" customFormat="1" x14ac:dyDescent="0.25">
      <c r="A7" s="39" t="s">
        <v>172</v>
      </c>
      <c r="B7" s="39" t="s">
        <v>175</v>
      </c>
      <c r="C7" s="53">
        <v>0.09</v>
      </c>
      <c r="D7" s="53">
        <v>0.08</v>
      </c>
      <c r="E7" s="54">
        <v>21000</v>
      </c>
    </row>
    <row r="8" spans="1:5" s="39" customFormat="1" x14ac:dyDescent="0.25">
      <c r="A8" s="39" t="s">
        <v>172</v>
      </c>
      <c r="B8" s="39" t="s">
        <v>176</v>
      </c>
      <c r="C8" s="53">
        <v>0</v>
      </c>
      <c r="D8" s="53">
        <v>0.27</v>
      </c>
      <c r="E8" s="54">
        <v>25000</v>
      </c>
    </row>
    <row r="9" spans="1:5" s="39" customFormat="1" x14ac:dyDescent="0.25">
      <c r="A9" s="39" t="s">
        <v>172</v>
      </c>
      <c r="B9" s="39" t="s">
        <v>177</v>
      </c>
      <c r="C9" s="53">
        <v>-0.03</v>
      </c>
      <c r="D9" s="53">
        <v>0.15</v>
      </c>
      <c r="E9" s="54">
        <v>13000</v>
      </c>
    </row>
    <row r="10" spans="1:5" s="39" customFormat="1" x14ac:dyDescent="0.25">
      <c r="A10" s="39" t="s">
        <v>172</v>
      </c>
      <c r="B10" s="39" t="s">
        <v>178</v>
      </c>
      <c r="C10" s="53">
        <v>0.15</v>
      </c>
      <c r="D10" s="53">
        <v>0.22</v>
      </c>
      <c r="E10" s="54">
        <v>16000</v>
      </c>
    </row>
    <row r="11" spans="1:5" s="39" customFormat="1" x14ac:dyDescent="0.25">
      <c r="A11" s="39" t="s">
        <v>172</v>
      </c>
      <c r="B11" s="39" t="s">
        <v>179</v>
      </c>
      <c r="C11" s="53">
        <v>-0.06</v>
      </c>
      <c r="D11" s="53">
        <v>0.21</v>
      </c>
      <c r="E11" s="54">
        <v>10000</v>
      </c>
    </row>
    <row r="12" spans="1:5" s="39" customFormat="1" x14ac:dyDescent="0.25">
      <c r="A12" s="39" t="s">
        <v>173</v>
      </c>
      <c r="B12" s="39" t="s">
        <v>175</v>
      </c>
      <c r="C12" s="53">
        <v>0.06</v>
      </c>
      <c r="D12" s="53">
        <v>0.14000000000000001</v>
      </c>
      <c r="E12" s="54">
        <v>12000</v>
      </c>
    </row>
    <row r="13" spans="1:5" s="39" customFormat="1" x14ac:dyDescent="0.25">
      <c r="A13" s="39" t="s">
        <v>173</v>
      </c>
      <c r="B13" s="39" t="s">
        <v>176</v>
      </c>
      <c r="C13" s="53">
        <v>0</v>
      </c>
      <c r="D13" s="53">
        <v>0.21</v>
      </c>
      <c r="E13" s="54">
        <v>14000</v>
      </c>
    </row>
    <row r="14" spans="1:5" s="39" customFormat="1" x14ac:dyDescent="0.25">
      <c r="A14" s="39" t="s">
        <v>173</v>
      </c>
      <c r="B14" s="39" t="s">
        <v>177</v>
      </c>
      <c r="C14" s="53">
        <v>-0.03</v>
      </c>
      <c r="D14" s="53">
        <v>0.08</v>
      </c>
      <c r="E14" s="54">
        <v>13000</v>
      </c>
    </row>
    <row r="15" spans="1:5" s="39" customFormat="1" x14ac:dyDescent="0.25">
      <c r="A15" s="39" t="s">
        <v>173</v>
      </c>
      <c r="B15" s="39" t="s">
        <v>178</v>
      </c>
      <c r="C15" s="53">
        <v>0.15</v>
      </c>
      <c r="D15" s="53">
        <v>0.19</v>
      </c>
      <c r="E15" s="54">
        <v>17000</v>
      </c>
    </row>
    <row r="16" spans="1:5" s="39" customFormat="1" x14ac:dyDescent="0.25">
      <c r="A16" s="39" t="s">
        <v>173</v>
      </c>
      <c r="B16" s="39" t="s">
        <v>179</v>
      </c>
      <c r="C16" s="53">
        <v>-0.06</v>
      </c>
      <c r="D16" s="53">
        <v>0.28999999999999998</v>
      </c>
      <c r="E16" s="54">
        <v>6000</v>
      </c>
    </row>
    <row r="17" spans="1:5" s="39" customFormat="1" x14ac:dyDescent="0.25">
      <c r="A17" s="39" t="s">
        <v>174</v>
      </c>
      <c r="B17" s="39" t="s">
        <v>175</v>
      </c>
      <c r="C17" s="53">
        <v>0.06</v>
      </c>
      <c r="D17" s="53">
        <v>0.06</v>
      </c>
      <c r="E17" s="54">
        <v>25000</v>
      </c>
    </row>
    <row r="18" spans="1:5" s="39" customFormat="1" x14ac:dyDescent="0.25">
      <c r="A18" s="39" t="s">
        <v>174</v>
      </c>
      <c r="B18" s="39" t="s">
        <v>176</v>
      </c>
      <c r="C18" s="53">
        <v>0</v>
      </c>
      <c r="D18" s="53">
        <v>0.32</v>
      </c>
      <c r="E18" s="54">
        <v>19000</v>
      </c>
    </row>
    <row r="19" spans="1:5" s="39" customFormat="1" x14ac:dyDescent="0.25">
      <c r="A19" s="39" t="s">
        <v>174</v>
      </c>
      <c r="B19" s="39" t="s">
        <v>177</v>
      </c>
      <c r="C19" s="53">
        <v>-0.03</v>
      </c>
      <c r="D19" s="53">
        <v>0.22</v>
      </c>
      <c r="E19" s="54">
        <v>12000</v>
      </c>
    </row>
    <row r="20" spans="1:5" s="39" customFormat="1" x14ac:dyDescent="0.25">
      <c r="A20" s="39" t="s">
        <v>174</v>
      </c>
      <c r="B20" s="39" t="s">
        <v>178</v>
      </c>
      <c r="C20" s="53">
        <v>0.15</v>
      </c>
      <c r="D20" s="53">
        <v>0.21</v>
      </c>
      <c r="E20" s="54">
        <v>17000</v>
      </c>
    </row>
    <row r="21" spans="1:5" s="39" customFormat="1" x14ac:dyDescent="0.25">
      <c r="A21" s="39" t="s">
        <v>174</v>
      </c>
      <c r="B21" s="39" t="s">
        <v>179</v>
      </c>
      <c r="C21" s="53">
        <v>-0.06</v>
      </c>
      <c r="D21" s="53">
        <v>0.19</v>
      </c>
      <c r="E21" s="54">
        <v>10000</v>
      </c>
    </row>
    <row r="22" spans="1:5" s="39" customFormat="1" x14ac:dyDescent="0.25">
      <c r="A22" s="39" t="s">
        <v>18</v>
      </c>
      <c r="B22" s="39" t="s">
        <v>175</v>
      </c>
      <c r="C22" s="53">
        <v>0.06</v>
      </c>
      <c r="D22" s="53">
        <v>0.22</v>
      </c>
      <c r="E22" s="54">
        <f>SUMIFS(E$2:E$21,$B$2:$B$21,B22)</f>
        <v>88000</v>
      </c>
    </row>
    <row r="23" spans="1:5" s="39" customFormat="1" x14ac:dyDescent="0.25">
      <c r="A23" s="39" t="s">
        <v>18</v>
      </c>
      <c r="B23" s="39" t="s">
        <v>176</v>
      </c>
      <c r="C23" s="53">
        <v>0</v>
      </c>
      <c r="D23" s="53">
        <v>0.31</v>
      </c>
      <c r="E23" s="54">
        <f>SUMIFS(E$2:E$21,$B$2:$B$21,B23)</f>
        <v>83000</v>
      </c>
    </row>
    <row r="24" spans="1:5" s="39" customFormat="1" x14ac:dyDescent="0.25">
      <c r="A24" s="39" t="s">
        <v>18</v>
      </c>
      <c r="B24" s="39" t="s">
        <v>177</v>
      </c>
      <c r="C24" s="53">
        <v>-0.03</v>
      </c>
      <c r="D24" s="53">
        <v>9.5000000000000001E-2</v>
      </c>
      <c r="E24" s="54">
        <f>SUMIFS(E$2:E$21,$B$2:$B$21,B24)</f>
        <v>48000</v>
      </c>
    </row>
    <row r="25" spans="1:5" s="39" customFormat="1" x14ac:dyDescent="0.25">
      <c r="A25" s="39" t="s">
        <v>18</v>
      </c>
      <c r="B25" s="39" t="s">
        <v>178</v>
      </c>
      <c r="C25" s="53">
        <v>0.15</v>
      </c>
      <c r="D25" s="53">
        <v>0.16</v>
      </c>
      <c r="E25" s="54">
        <f>SUMIFS(E$2:E$21,$B$2:$B$21,B25)</f>
        <v>65000</v>
      </c>
    </row>
    <row r="26" spans="1:5" s="39" customFormat="1" x14ac:dyDescent="0.25">
      <c r="A26" s="39" t="s">
        <v>18</v>
      </c>
      <c r="B26" s="39" t="s">
        <v>179</v>
      </c>
      <c r="C26" s="53">
        <v>-0.06</v>
      </c>
      <c r="D26" s="53">
        <v>0.21</v>
      </c>
      <c r="E26" s="54">
        <f>SUMIFS(E$2:E$21,$B$2:$B$21,B26)</f>
        <v>34000</v>
      </c>
    </row>
    <row r="39" spans="1:1" x14ac:dyDescent="0.25">
      <c r="A39" s="1"/>
    </row>
  </sheetData>
  <conditionalFormatting sqref="C2:E26">
    <cfRule type="expression" dxfId="6" priority="29">
      <formula>$B$8="%"</formula>
    </cfRule>
    <cfRule type="expression" dxfId="5" priority="30">
      <formula>$B$8="kEUR"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C5034-5A6F-4DB1-9970-33EF73A5219F}">
  <sheetPr codeName="Sheet12">
    <tabColor theme="4" tint="-0.249977111117893"/>
  </sheetPr>
  <dimension ref="A1:C11"/>
  <sheetViews>
    <sheetView workbookViewId="0">
      <selection activeCell="E8" sqref="E8"/>
    </sheetView>
  </sheetViews>
  <sheetFormatPr defaultRowHeight="13.2" x14ac:dyDescent="0.25"/>
  <cols>
    <col min="1" max="1" width="14.109375" bestFit="1" customWidth="1"/>
    <col min="2" max="2" width="10.6640625" customWidth="1"/>
    <col min="3" max="3" width="11.33203125" bestFit="1" customWidth="1"/>
  </cols>
  <sheetData>
    <row r="1" spans="1:3" x14ac:dyDescent="0.25">
      <c r="A1" s="14" t="s">
        <v>23</v>
      </c>
      <c r="B1" s="14" t="s">
        <v>84</v>
      </c>
      <c r="C1" s="14" t="s">
        <v>83</v>
      </c>
    </row>
    <row r="2" spans="1:3" s="39" customFormat="1" x14ac:dyDescent="0.25">
      <c r="A2" s="39" t="s">
        <v>171</v>
      </c>
      <c r="B2" s="39" t="s">
        <v>82</v>
      </c>
      <c r="C2" s="54">
        <v>2307067</v>
      </c>
    </row>
    <row r="3" spans="1:3" s="39" customFormat="1" x14ac:dyDescent="0.25">
      <c r="A3" s="39" t="s">
        <v>172</v>
      </c>
      <c r="B3" s="39" t="s">
        <v>82</v>
      </c>
      <c r="C3" s="54">
        <v>5608786</v>
      </c>
    </row>
    <row r="4" spans="1:3" s="39" customFormat="1" x14ac:dyDescent="0.25">
      <c r="A4" s="39" t="s">
        <v>173</v>
      </c>
      <c r="B4" s="39" t="s">
        <v>82</v>
      </c>
      <c r="C4" s="54">
        <v>3456765</v>
      </c>
    </row>
    <row r="5" spans="1:3" s="39" customFormat="1" x14ac:dyDescent="0.25">
      <c r="A5" s="39" t="s">
        <v>174</v>
      </c>
      <c r="B5" s="39" t="s">
        <v>82</v>
      </c>
      <c r="C5" s="54">
        <v>2056784</v>
      </c>
    </row>
    <row r="6" spans="1:3" s="39" customFormat="1" x14ac:dyDescent="0.25">
      <c r="A6" s="39" t="s">
        <v>18</v>
      </c>
      <c r="B6" s="39" t="s">
        <v>82</v>
      </c>
      <c r="C6" s="54">
        <f>SUM(C2:C5)</f>
        <v>13429402</v>
      </c>
    </row>
    <row r="7" spans="1:3" s="39" customFormat="1" x14ac:dyDescent="0.25"/>
    <row r="9" spans="1:3" x14ac:dyDescent="0.25">
      <c r="A9" s="14" t="s">
        <v>23</v>
      </c>
      <c r="B9" s="14" t="s">
        <v>84</v>
      </c>
      <c r="C9" s="14" t="s">
        <v>83</v>
      </c>
    </row>
    <row r="10" spans="1:3" s="39" customFormat="1" x14ac:dyDescent="0.25">
      <c r="A10" s="39" t="s">
        <v>18</v>
      </c>
      <c r="B10" s="39" t="s">
        <v>108</v>
      </c>
      <c r="C10" s="39">
        <v>16.920000000000002</v>
      </c>
    </row>
    <row r="11" spans="1:3" s="39" customFormat="1" x14ac:dyDescent="0.25">
      <c r="A11" s="39" t="s">
        <v>18</v>
      </c>
      <c r="B11" s="39" t="s">
        <v>109</v>
      </c>
      <c r="C11" s="39">
        <v>17.43</v>
      </c>
    </row>
  </sheetData>
  <conditionalFormatting sqref="C2:C6">
    <cfRule type="expression" dxfId="4" priority="1">
      <formula>$B$9="%"</formula>
    </cfRule>
    <cfRule type="expression" dxfId="3" priority="2">
      <formula>$B$9="kEUR"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older version="2.32.1.0"/>
</file>

<file path=customXml/itemProps1.xml><?xml version="1.0" encoding="utf-8"?>
<ds:datastoreItem xmlns:ds="http://schemas.openxmlformats.org/officeDocument/2006/customXml" ds:itemID="{42792094-431F-44B0-AC52-438C5CFCE5A6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Model</vt:lpstr>
      <vt:lpstr>Lists</vt:lpstr>
      <vt:lpstr>Projects</vt:lpstr>
      <vt:lpstr>Exp</vt:lpstr>
      <vt:lpstr>HR</vt:lpstr>
      <vt:lpstr>Data</vt:lpstr>
      <vt:lpstr>Sales</vt:lpstr>
      <vt:lpstr>Profit</vt:lpstr>
      <vt:lpstr>Cash</vt:lpstr>
      <vt:lpstr>Calcs</vt:lpstr>
      <vt:lpstr>Charts</vt:lpstr>
      <vt:lpstr>Check</vt:lpstr>
      <vt:lpstr>Dashboard</vt:lpstr>
      <vt:lpstr>Loans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Jonathan Martinez</cp:lastModifiedBy>
  <dcterms:created xsi:type="dcterms:W3CDTF">2013-11-20T06:54:21Z</dcterms:created>
  <dcterms:modified xsi:type="dcterms:W3CDTF">2024-11-05T23:35:43Z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ncoPlus_StoreKey">
    <vt:lpwstr>{42792094-431F-44B0-AC52-438C5CFCE5A6}</vt:lpwstr>
  </property>
</Properties>
</file>